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Начальник ПЕВ\2019-2022 Фінансовий план підприєм\фінплан 2021\звіти\"/>
    </mc:Choice>
  </mc:AlternateContent>
  <bookViews>
    <workbookView xWindow="120" yWindow="-75" windowWidth="10455" windowHeight="7440" tabRatio="838" firstSheet="1" activeTab="2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до руху" sheetId="27" r:id="rId4"/>
    <sheet name="Розшифровка кап" sheetId="24" r:id="rId5"/>
    <sheet name="Розшифровка за джерелами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фінпла'!$A$1:$H$145</definedName>
    <definedName name="_xlnm.Print_Area" localSheetId="1">'Розшифровка 1 до Формування'!$A$1:$H$136</definedName>
    <definedName name="_xlnm.Print_Area" localSheetId="2">'Розшифровка 2 до формування'!$A$1:$H$315</definedName>
    <definedName name="_xlnm.Print_Area" localSheetId="3">'Розшифровка до руху'!$A$1:$G$79</definedName>
    <definedName name="_xlnm.Print_Area" localSheetId="5">'Розшифровка за джерелами'!$A$1:$S$67</definedName>
    <definedName name="_xlnm.Print_Area" localSheetId="4">'Розшифровка кап'!$A$1:$G$55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K53" i="9" l="1"/>
  <c r="L53" i="9"/>
  <c r="D50" i="9"/>
  <c r="E50" i="9"/>
  <c r="F50" i="9"/>
  <c r="F53" i="9" s="1"/>
  <c r="G50" i="9"/>
  <c r="P50" i="9" s="1"/>
  <c r="H50" i="9"/>
  <c r="I50" i="9"/>
  <c r="J50" i="9"/>
  <c r="K50" i="9"/>
  <c r="L50" i="9"/>
  <c r="M50" i="9"/>
  <c r="N50" i="9"/>
  <c r="C53" i="9"/>
  <c r="Q8" i="9"/>
  <c r="Q9" i="9"/>
  <c r="Q10" i="9"/>
  <c r="Q11" i="9"/>
  <c r="Q12" i="9"/>
  <c r="Q13" i="9"/>
  <c r="Q14" i="9"/>
  <c r="R14" i="9" s="1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P8" i="9"/>
  <c r="P9" i="9"/>
  <c r="P10" i="9"/>
  <c r="P11" i="9"/>
  <c r="P12" i="9"/>
  <c r="P13" i="9"/>
  <c r="R13" i="9" s="1"/>
  <c r="P14" i="9"/>
  <c r="P15" i="9"/>
  <c r="P16" i="9"/>
  <c r="P17" i="9"/>
  <c r="P18" i="9"/>
  <c r="P19" i="9"/>
  <c r="P20" i="9"/>
  <c r="R20" i="9" s="1"/>
  <c r="P21" i="9"/>
  <c r="R21" i="9" s="1"/>
  <c r="P22" i="9"/>
  <c r="P23" i="9"/>
  <c r="P24" i="9"/>
  <c r="P25" i="9"/>
  <c r="P26" i="9"/>
  <c r="P27" i="9"/>
  <c r="P28" i="9"/>
  <c r="R28" i="9" s="1"/>
  <c r="P29" i="9"/>
  <c r="P30" i="9"/>
  <c r="P31" i="9"/>
  <c r="P32" i="9"/>
  <c r="P33" i="9"/>
  <c r="P34" i="9"/>
  <c r="P35" i="9"/>
  <c r="P36" i="9"/>
  <c r="R36" i="9" s="1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R8" i="9"/>
  <c r="R12" i="9"/>
  <c r="R16" i="9"/>
  <c r="R17" i="9"/>
  <c r="R18" i="9"/>
  <c r="R22" i="9"/>
  <c r="P7" i="9"/>
  <c r="P53" i="9" s="1"/>
  <c r="D7" i="9"/>
  <c r="D53" i="9" s="1"/>
  <c r="E7" i="9"/>
  <c r="Q7" i="9" s="1"/>
  <c r="F7" i="9"/>
  <c r="G7" i="9"/>
  <c r="G53" i="9" s="1"/>
  <c r="H7" i="9"/>
  <c r="H53" i="9" s="1"/>
  <c r="I7" i="9"/>
  <c r="I53" i="9" s="1"/>
  <c r="J7" i="9"/>
  <c r="J53" i="9" s="1"/>
  <c r="K7" i="9"/>
  <c r="L7" i="9"/>
  <c r="M7" i="9"/>
  <c r="M53" i="9" s="1"/>
  <c r="N7" i="9"/>
  <c r="N53" i="9" s="1"/>
  <c r="C7" i="9"/>
  <c r="O7" i="9" s="1"/>
  <c r="S33" i="9"/>
  <c r="S24" i="9"/>
  <c r="R32" i="9"/>
  <c r="C50" i="9"/>
  <c r="Q50" i="9" l="1"/>
  <c r="Q53" i="9" s="1"/>
  <c r="R10" i="9"/>
  <c r="R41" i="9"/>
  <c r="S25" i="9"/>
  <c r="R9" i="9"/>
  <c r="E53" i="9"/>
  <c r="O50" i="9"/>
  <c r="O53" i="9" s="1"/>
  <c r="R47" i="9"/>
  <c r="R35" i="9"/>
  <c r="R19" i="9"/>
  <c r="R15" i="9"/>
  <c r="R11" i="9"/>
  <c r="S30" i="9"/>
  <c r="R49" i="9"/>
  <c r="R45" i="9"/>
  <c r="R37" i="9"/>
  <c r="R30" i="9"/>
  <c r="S26" i="9"/>
  <c r="R48" i="9"/>
  <c r="R44" i="9"/>
  <c r="R40" i="9"/>
  <c r="R29" i="9"/>
  <c r="R25" i="9"/>
  <c r="R43" i="9"/>
  <c r="R39" i="9"/>
  <c r="S32" i="9"/>
  <c r="S28" i="9"/>
  <c r="R24" i="9"/>
  <c r="R33" i="9"/>
  <c r="R34" i="9"/>
  <c r="S29" i="9"/>
  <c r="R26" i="9"/>
  <c r="R46" i="9"/>
  <c r="R42" i="9"/>
  <c r="R38" i="9"/>
  <c r="R31" i="9"/>
  <c r="S27" i="9"/>
  <c r="S23" i="9"/>
  <c r="R23" i="9"/>
  <c r="R27" i="9"/>
  <c r="S31" i="9"/>
  <c r="R50" i="9" l="1"/>
  <c r="R7" i="9"/>
  <c r="S7" i="9"/>
  <c r="H114" i="14" l="1"/>
  <c r="E109" i="14"/>
  <c r="F109" i="14"/>
  <c r="F114" i="14" s="1"/>
  <c r="G66" i="22"/>
  <c r="F276" i="26"/>
  <c r="E262" i="26" l="1"/>
  <c r="F263" i="26"/>
  <c r="F232" i="26"/>
  <c r="F206" i="26"/>
  <c r="F192" i="26"/>
  <c r="F185" i="26"/>
  <c r="F138" i="26"/>
  <c r="F112" i="26"/>
  <c r="F102" i="26" s="1"/>
  <c r="F103" i="26"/>
  <c r="E300" i="26"/>
  <c r="F300" i="26"/>
  <c r="D300" i="26"/>
  <c r="E295" i="26"/>
  <c r="D295" i="26"/>
  <c r="E296" i="26"/>
  <c r="F296" i="26"/>
  <c r="D296" i="26"/>
  <c r="E292" i="26"/>
  <c r="E291" i="26" s="1"/>
  <c r="E290" i="26" s="1"/>
  <c r="F292" i="26"/>
  <c r="F291" i="26" s="1"/>
  <c r="D292" i="26"/>
  <c r="D291" i="26" s="1"/>
  <c r="D290" i="26" s="1"/>
  <c r="E287" i="26"/>
  <c r="E288" i="26"/>
  <c r="D288" i="26"/>
  <c r="D287" i="26" s="1"/>
  <c r="E281" i="26"/>
  <c r="E280" i="26" s="1"/>
  <c r="D281" i="26"/>
  <c r="E275" i="26"/>
  <c r="D275" i="26"/>
  <c r="D278" i="26"/>
  <c r="E273" i="26"/>
  <c r="D273" i="26"/>
  <c r="E263" i="26"/>
  <c r="D263" i="26"/>
  <c r="D262" i="26" s="1"/>
  <c r="E251" i="26"/>
  <c r="D251" i="26"/>
  <c r="E252" i="26"/>
  <c r="D252" i="26"/>
  <c r="E213" i="26"/>
  <c r="F213" i="26"/>
  <c r="F205" i="26"/>
  <c r="E97" i="26"/>
  <c r="F97" i="26"/>
  <c r="D97" i="26"/>
  <c r="E74" i="26"/>
  <c r="D74" i="26"/>
  <c r="D39" i="26"/>
  <c r="H13" i="26"/>
  <c r="H14" i="26"/>
  <c r="F258" i="26"/>
  <c r="G258" i="26"/>
  <c r="G257" i="26" s="1"/>
  <c r="H258" i="26"/>
  <c r="H257" i="26" s="1"/>
  <c r="E258" i="26"/>
  <c r="E257" i="26" s="1"/>
  <c r="D258" i="26"/>
  <c r="D257" i="26" s="1"/>
  <c r="F257" i="26"/>
  <c r="G181" i="26"/>
  <c r="G182" i="26"/>
  <c r="E244" i="26"/>
  <c r="F244" i="26"/>
  <c r="G244" i="26"/>
  <c r="H244" i="26"/>
  <c r="E260" i="26" l="1"/>
  <c r="D280" i="26"/>
  <c r="D260" i="26" s="1"/>
  <c r="E85" i="26"/>
  <c r="F85" i="26"/>
  <c r="D85" i="26"/>
  <c r="G13" i="26"/>
  <c r="G14" i="26"/>
  <c r="H7" i="22" l="1"/>
  <c r="G7" i="22"/>
  <c r="H129" i="14"/>
  <c r="H130" i="14"/>
  <c r="H131" i="14"/>
  <c r="H133" i="14"/>
  <c r="H134" i="14"/>
  <c r="H135" i="14"/>
  <c r="H137" i="14"/>
  <c r="H138" i="14"/>
  <c r="H139" i="14"/>
  <c r="G129" i="14"/>
  <c r="G130" i="14"/>
  <c r="G131" i="14"/>
  <c r="G133" i="14"/>
  <c r="G134" i="14"/>
  <c r="G135" i="14"/>
  <c r="G137" i="14"/>
  <c r="G138" i="14"/>
  <c r="G139" i="14"/>
  <c r="G120" i="14"/>
  <c r="G121" i="14"/>
  <c r="G122" i="14"/>
  <c r="G123" i="14"/>
  <c r="G124" i="14"/>
  <c r="G125" i="14"/>
  <c r="G126" i="14"/>
  <c r="G53" i="14"/>
  <c r="G54" i="14"/>
  <c r="G55" i="14"/>
  <c r="G56" i="14"/>
  <c r="G58" i="14"/>
  <c r="G59" i="14"/>
  <c r="G60" i="14"/>
  <c r="G61" i="14"/>
  <c r="G62" i="14"/>
  <c r="G63" i="14"/>
  <c r="G65" i="14"/>
  <c r="G66" i="14"/>
  <c r="G67" i="14"/>
  <c r="G32" i="14"/>
  <c r="G33" i="14"/>
  <c r="G34" i="14"/>
  <c r="G35" i="14"/>
  <c r="G37" i="14"/>
  <c r="G38" i="14"/>
  <c r="G40" i="14"/>
  <c r="G41" i="14"/>
  <c r="G26" i="14"/>
  <c r="G27" i="14"/>
  <c r="G28" i="14"/>
  <c r="G29" i="14"/>
  <c r="G13" i="14"/>
  <c r="G14" i="14"/>
  <c r="H116" i="14" l="1"/>
  <c r="G116" i="14"/>
  <c r="G113" i="14"/>
  <c r="G112" i="14"/>
  <c r="G111" i="14"/>
  <c r="G110" i="14"/>
  <c r="G109" i="14" s="1"/>
  <c r="D109" i="14"/>
  <c r="C109" i="14"/>
  <c r="G108" i="14"/>
  <c r="G107" i="14"/>
  <c r="G106" i="14"/>
  <c r="G105" i="14"/>
  <c r="E104" i="14"/>
  <c r="E114" i="14" s="1"/>
  <c r="D104" i="14"/>
  <c r="D114" i="14" s="1"/>
  <c r="C104" i="14"/>
  <c r="G101" i="14"/>
  <c r="G100" i="14"/>
  <c r="G99" i="14"/>
  <c r="G98" i="14"/>
  <c r="G97" i="14"/>
  <c r="H96" i="14"/>
  <c r="G96" i="14"/>
  <c r="G95" i="14"/>
  <c r="F94" i="14"/>
  <c r="F93" i="14" s="1"/>
  <c r="E94" i="14"/>
  <c r="D94" i="14"/>
  <c r="C94" i="14"/>
  <c r="C93" i="14" s="1"/>
  <c r="E93" i="14"/>
  <c r="D93" i="14"/>
  <c r="H92" i="14"/>
  <c r="G92" i="14"/>
  <c r="F91" i="14"/>
  <c r="E91" i="14"/>
  <c r="D91" i="14"/>
  <c r="C91" i="14"/>
  <c r="D79" i="14"/>
  <c r="D76" i="14" s="1"/>
  <c r="E79" i="14"/>
  <c r="E76" i="14" s="1"/>
  <c r="F79" i="14"/>
  <c r="F76" i="14" s="1"/>
  <c r="C79" i="14"/>
  <c r="C76" i="14" s="1"/>
  <c r="G88" i="14"/>
  <c r="H87" i="14"/>
  <c r="G87" i="14"/>
  <c r="H86" i="14"/>
  <c r="G86" i="14"/>
  <c r="H85" i="14"/>
  <c r="G85" i="14"/>
  <c r="G84" i="14"/>
  <c r="G83" i="14"/>
  <c r="H82" i="14"/>
  <c r="G82" i="14"/>
  <c r="G81" i="14"/>
  <c r="G80" i="14"/>
  <c r="H78" i="14"/>
  <c r="G78" i="14"/>
  <c r="H77" i="14"/>
  <c r="G77" i="14"/>
  <c r="H75" i="14"/>
  <c r="G75" i="14"/>
  <c r="G74" i="14"/>
  <c r="H73" i="14"/>
  <c r="G73" i="14"/>
  <c r="H72" i="14"/>
  <c r="G72" i="14"/>
  <c r="F71" i="14"/>
  <c r="E71" i="14"/>
  <c r="D71" i="14"/>
  <c r="C71" i="14"/>
  <c r="E102" i="14" l="1"/>
  <c r="D102" i="14"/>
  <c r="C114" i="14"/>
  <c r="G104" i="14"/>
  <c r="G114" i="14" s="1"/>
  <c r="G91" i="14"/>
  <c r="G93" i="14"/>
  <c r="G94" i="14"/>
  <c r="C102" i="14"/>
  <c r="F102" i="14"/>
  <c r="H91" i="14"/>
  <c r="H93" i="14"/>
  <c r="H94" i="14"/>
  <c r="E89" i="14"/>
  <c r="D89" i="14"/>
  <c r="D115" i="14" s="1"/>
  <c r="D117" i="14" s="1"/>
  <c r="G79" i="14"/>
  <c r="C89" i="14"/>
  <c r="G76" i="14"/>
  <c r="G71" i="14"/>
  <c r="F89" i="14"/>
  <c r="H71" i="14"/>
  <c r="H76" i="14"/>
  <c r="H79" i="14"/>
  <c r="F115" i="14" l="1"/>
  <c r="E115" i="14"/>
  <c r="E117" i="14" s="1"/>
  <c r="C115" i="14"/>
  <c r="C117" i="14" s="1"/>
  <c r="G102" i="14"/>
  <c r="G89" i="14"/>
  <c r="G115" i="14" s="1"/>
  <c r="H89" i="14"/>
  <c r="H115" i="14" s="1"/>
  <c r="F117" i="14" l="1"/>
  <c r="G117" i="14" l="1"/>
  <c r="F71" i="27" l="1"/>
  <c r="F70" i="27"/>
  <c r="F68" i="27"/>
  <c r="F67" i="27"/>
  <c r="F66" i="27"/>
  <c r="F65" i="27"/>
  <c r="F64" i="27"/>
  <c r="F63" i="27"/>
  <c r="F62" i="27"/>
  <c r="F61" i="27"/>
  <c r="F60" i="27"/>
  <c r="F59" i="27"/>
  <c r="F58" i="27"/>
  <c r="F57" i="27"/>
  <c r="F56" i="27"/>
  <c r="F55" i="27"/>
  <c r="F54" i="27"/>
  <c r="F53" i="27"/>
  <c r="G52" i="27"/>
  <c r="F52" i="27"/>
  <c r="G51" i="27"/>
  <c r="F51" i="27"/>
  <c r="G50" i="27"/>
  <c r="F50" i="27"/>
  <c r="G49" i="27"/>
  <c r="F49" i="27"/>
  <c r="G48" i="27"/>
  <c r="F48" i="27"/>
  <c r="G47" i="27"/>
  <c r="F47" i="27"/>
  <c r="G46" i="27"/>
  <c r="F46" i="27"/>
  <c r="G45" i="27"/>
  <c r="F45" i="27"/>
  <c r="G44" i="27"/>
  <c r="F44" i="27"/>
  <c r="G43" i="27"/>
  <c r="F43" i="27"/>
  <c r="G42" i="27"/>
  <c r="F42" i="27"/>
  <c r="F41" i="27"/>
  <c r="E69" i="27"/>
  <c r="D69" i="27"/>
  <c r="C69" i="27"/>
  <c r="E26" i="27"/>
  <c r="D26" i="27"/>
  <c r="C26" i="27"/>
  <c r="E21" i="27"/>
  <c r="E20" i="27" s="1"/>
  <c r="D21" i="27"/>
  <c r="D20" i="27" s="1"/>
  <c r="C21" i="27"/>
  <c r="C20" i="27" s="1"/>
  <c r="E15" i="27"/>
  <c r="D15" i="27"/>
  <c r="C15" i="27"/>
  <c r="E11" i="27"/>
  <c r="D11" i="27"/>
  <c r="C11" i="27"/>
  <c r="E8" i="27"/>
  <c r="D8" i="27"/>
  <c r="C8" i="27"/>
  <c r="E7" i="27" l="1"/>
  <c r="C7" i="27"/>
  <c r="D7" i="27"/>
  <c r="G11" i="27"/>
  <c r="F11" i="27"/>
  <c r="F69" i="27"/>
  <c r="C25" i="27"/>
  <c r="E25" i="27"/>
  <c r="D25" i="27"/>
  <c r="F40" i="27" l="1"/>
  <c r="F39" i="27"/>
  <c r="F37" i="27"/>
  <c r="F36" i="27"/>
  <c r="F33" i="27"/>
  <c r="F32" i="27"/>
  <c r="F31" i="27"/>
  <c r="F30" i="27"/>
  <c r="F29" i="27"/>
  <c r="F28" i="27"/>
  <c r="F27" i="27"/>
  <c r="G26" i="27"/>
  <c r="F26" i="27"/>
  <c r="G25" i="27"/>
  <c r="F25" i="27"/>
  <c r="F24" i="27"/>
  <c r="G23" i="27"/>
  <c r="F23" i="27"/>
  <c r="F22" i="27"/>
  <c r="G21" i="27"/>
  <c r="F21" i="27"/>
  <c r="G20" i="27"/>
  <c r="F20" i="27"/>
  <c r="G18" i="27"/>
  <c r="F18" i="27"/>
  <c r="G15" i="27"/>
  <c r="F15" i="27"/>
  <c r="F14" i="27"/>
  <c r="G13" i="27"/>
  <c r="F13" i="27"/>
  <c r="G12" i="27"/>
  <c r="F12" i="27"/>
  <c r="F10" i="27"/>
  <c r="G9" i="27"/>
  <c r="F9" i="27"/>
  <c r="G8" i="27"/>
  <c r="F8" i="27"/>
  <c r="G7" i="27"/>
  <c r="F7" i="27"/>
  <c r="F6" i="27"/>
  <c r="D192" i="26"/>
  <c r="E192" i="26"/>
  <c r="D6" i="24"/>
  <c r="D307" i="26"/>
  <c r="D305" i="26"/>
  <c r="F278" i="26"/>
  <c r="F275" i="26" s="1"/>
  <c r="F273" i="26"/>
  <c r="F262" i="26" s="1"/>
  <c r="E255" i="26"/>
  <c r="D255" i="26"/>
  <c r="D254" i="26" s="1"/>
  <c r="D250" i="26" s="1"/>
  <c r="D245" i="26"/>
  <c r="D244" i="26" s="1"/>
  <c r="D214" i="26"/>
  <c r="D213" i="26" s="1"/>
  <c r="F163" i="26"/>
  <c r="F160" i="26" s="1"/>
  <c r="E163" i="26"/>
  <c r="D163" i="26"/>
  <c r="E103" i="26"/>
  <c r="H111" i="26"/>
  <c r="G111" i="26"/>
  <c r="H110" i="26"/>
  <c r="G110" i="26"/>
  <c r="F92" i="26"/>
  <c r="F84" i="26" s="1"/>
  <c r="F82" i="26" s="1"/>
  <c r="E92" i="26"/>
  <c r="E84" i="26" s="1"/>
  <c r="E82" i="26" s="1"/>
  <c r="D92" i="26"/>
  <c r="D84" i="26" s="1"/>
  <c r="D106" i="22"/>
  <c r="E160" i="26" l="1"/>
  <c r="D304" i="26"/>
  <c r="D160" i="26"/>
  <c r="E254" i="26"/>
  <c r="E250" i="26" s="1"/>
  <c r="F143" i="14"/>
  <c r="F142" i="14"/>
  <c r="F141" i="14"/>
  <c r="F136" i="14"/>
  <c r="F132" i="14"/>
  <c r="C143" i="14"/>
  <c r="D25" i="14"/>
  <c r="F51" i="24"/>
  <c r="F50" i="24"/>
  <c r="E6" i="24"/>
  <c r="C6" i="24"/>
  <c r="E49" i="24"/>
  <c r="D49" i="24"/>
  <c r="C49" i="24"/>
  <c r="F140" i="14" l="1"/>
  <c r="D5" i="24"/>
  <c r="E5" i="24"/>
  <c r="C5" i="24"/>
  <c r="F49" i="24"/>
  <c r="H308" i="26" l="1"/>
  <c r="G308" i="26"/>
  <c r="G303" i="26"/>
  <c r="G302" i="26"/>
  <c r="G301" i="26"/>
  <c r="G300" i="26"/>
  <c r="G299" i="26"/>
  <c r="G298" i="26"/>
  <c r="G297" i="26"/>
  <c r="G294" i="26"/>
  <c r="G293" i="26"/>
  <c r="G289" i="26"/>
  <c r="G288" i="26"/>
  <c r="G287" i="26"/>
  <c r="G286" i="26"/>
  <c r="G285" i="26"/>
  <c r="F307" i="26"/>
  <c r="F304" i="26" s="1"/>
  <c r="E307" i="26"/>
  <c r="E304" i="26" s="1"/>
  <c r="G291" i="26"/>
  <c r="G284" i="26"/>
  <c r="F280" i="26"/>
  <c r="F260" i="26" s="1"/>
  <c r="F252" i="26"/>
  <c r="F251" i="26"/>
  <c r="F250" i="26" s="1"/>
  <c r="F238" i="26"/>
  <c r="E238" i="26"/>
  <c r="F237" i="26"/>
  <c r="E237" i="26"/>
  <c r="E229" i="26" s="1"/>
  <c r="D237" i="26"/>
  <c r="F231" i="26"/>
  <c r="F229" i="26" s="1"/>
  <c r="D231" i="26"/>
  <c r="D229" i="26" s="1"/>
  <c r="F227" i="26"/>
  <c r="F226" i="26" s="1"/>
  <c r="F225" i="26" s="1"/>
  <c r="E206" i="26"/>
  <c r="E205" i="26" s="1"/>
  <c r="D206" i="26"/>
  <c r="D205" i="26" s="1"/>
  <c r="F202" i="26"/>
  <c r="F191" i="26" s="1"/>
  <c r="F189" i="26" s="1"/>
  <c r="E202" i="26"/>
  <c r="E191" i="26" s="1"/>
  <c r="D202" i="26"/>
  <c r="D191" i="26" s="1"/>
  <c r="D189" i="26" s="1"/>
  <c r="F184" i="26"/>
  <c r="F183" i="26" s="1"/>
  <c r="E138" i="26"/>
  <c r="D138" i="26"/>
  <c r="F128" i="26"/>
  <c r="E128" i="26"/>
  <c r="D128" i="26"/>
  <c r="E112" i="26"/>
  <c r="E102" i="26" s="1"/>
  <c r="D112" i="26"/>
  <c r="D102" i="26" s="1"/>
  <c r="D94" i="26"/>
  <c r="D82" i="26" s="1"/>
  <c r="F77" i="26"/>
  <c r="F51" i="26"/>
  <c r="E51" i="26"/>
  <c r="E40" i="26"/>
  <c r="F15" i="26"/>
  <c r="E15" i="26"/>
  <c r="D15" i="26"/>
  <c r="F9" i="26"/>
  <c r="E9" i="26"/>
  <c r="G126" i="22"/>
  <c r="G125" i="22"/>
  <c r="G124" i="22"/>
  <c r="G123" i="22"/>
  <c r="G122" i="22"/>
  <c r="G121" i="22"/>
  <c r="G120" i="22"/>
  <c r="G119" i="22"/>
  <c r="G118" i="22"/>
  <c r="G117" i="22"/>
  <c r="G116" i="22"/>
  <c r="G115" i="22"/>
  <c r="G114" i="22"/>
  <c r="G113" i="22"/>
  <c r="G111" i="22"/>
  <c r="G110" i="22"/>
  <c r="G109" i="22"/>
  <c r="H108" i="22"/>
  <c r="G108" i="22"/>
  <c r="H107" i="22"/>
  <c r="G107" i="22"/>
  <c r="G104" i="22"/>
  <c r="G103" i="22"/>
  <c r="F106" i="22"/>
  <c r="E106" i="22"/>
  <c r="F72" i="22"/>
  <c r="E72" i="22"/>
  <c r="D72" i="22"/>
  <c r="F64" i="22"/>
  <c r="E64" i="22"/>
  <c r="D64" i="22"/>
  <c r="F42" i="22"/>
  <c r="D42" i="22"/>
  <c r="F24" i="22"/>
  <c r="E24" i="22"/>
  <c r="D24" i="22"/>
  <c r="F20" i="22"/>
  <c r="F18" i="22"/>
  <c r="F9" i="22"/>
  <c r="E9" i="22"/>
  <c r="E5" i="22" s="1"/>
  <c r="D9" i="22"/>
  <c r="F6" i="22"/>
  <c r="D5" i="22"/>
  <c r="D143" i="14"/>
  <c r="D142" i="14"/>
  <c r="D141" i="14"/>
  <c r="F127" i="26" l="1"/>
  <c r="F100" i="26" s="1"/>
  <c r="F39" i="26"/>
  <c r="F8" i="26"/>
  <c r="D8" i="26"/>
  <c r="D6" i="26" s="1"/>
  <c r="E8" i="26"/>
  <c r="H102" i="26"/>
  <c r="G102" i="26"/>
  <c r="E189" i="26"/>
  <c r="D127" i="26"/>
  <c r="D100" i="26" s="1"/>
  <c r="D5" i="26" s="1"/>
  <c r="F74" i="26"/>
  <c r="E39" i="26"/>
  <c r="E127" i="26"/>
  <c r="E100" i="26" s="1"/>
  <c r="G183" i="26"/>
  <c r="F5" i="22"/>
  <c r="G296" i="26"/>
  <c r="F295" i="26"/>
  <c r="G304" i="26"/>
  <c r="H304" i="26"/>
  <c r="H307" i="26"/>
  <c r="G292" i="26"/>
  <c r="G307" i="26"/>
  <c r="H106" i="22"/>
  <c r="G106" i="22"/>
  <c r="F6" i="26" l="1"/>
  <c r="G295" i="26"/>
  <c r="F290" i="26"/>
  <c r="G290" i="26" s="1"/>
  <c r="E6" i="26"/>
  <c r="E5" i="26" s="1"/>
  <c r="H34" i="14"/>
  <c r="F5" i="26" l="1"/>
  <c r="E143" i="14"/>
  <c r="E142" i="14"/>
  <c r="E141" i="14"/>
  <c r="E128" i="14"/>
  <c r="F50" i="14"/>
  <c r="F25" i="14"/>
  <c r="F22" i="14"/>
  <c r="F42" i="14" s="1"/>
  <c r="F16" i="14"/>
  <c r="F9" i="14"/>
  <c r="F15" i="14" s="1"/>
  <c r="D136" i="14"/>
  <c r="C136" i="14"/>
  <c r="C142" i="14"/>
  <c r="C141" i="14"/>
  <c r="D140" i="14"/>
  <c r="C128" i="14"/>
  <c r="C140" i="14" s="1"/>
  <c r="S53" i="9"/>
  <c r="R53" i="9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G32" i="24"/>
  <c r="F32" i="24"/>
  <c r="G31" i="24"/>
  <c r="F31" i="24"/>
  <c r="G30" i="24"/>
  <c r="F30" i="24"/>
  <c r="G29" i="24"/>
  <c r="F29" i="24"/>
  <c r="G28" i="24"/>
  <c r="F28" i="24"/>
  <c r="G27" i="24"/>
  <c r="F27" i="24"/>
  <c r="G26" i="24"/>
  <c r="F26" i="24"/>
  <c r="G25" i="24"/>
  <c r="F25" i="24"/>
  <c r="G24" i="24"/>
  <c r="F24" i="24"/>
  <c r="G23" i="24"/>
  <c r="F23" i="24"/>
  <c r="G22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5" i="24"/>
  <c r="H5" i="26"/>
  <c r="G5" i="26"/>
  <c r="H74" i="26"/>
  <c r="G74" i="26"/>
  <c r="G73" i="26"/>
  <c r="G72" i="26"/>
  <c r="G71" i="26"/>
  <c r="G70" i="26"/>
  <c r="H69" i="26"/>
  <c r="G69" i="26"/>
  <c r="H68" i="26"/>
  <c r="G68" i="26"/>
  <c r="H67" i="26"/>
  <c r="G67" i="26"/>
  <c r="H66" i="26"/>
  <c r="G66" i="26"/>
  <c r="H65" i="26"/>
  <c r="G65" i="26"/>
  <c r="H64" i="26"/>
  <c r="G64" i="26"/>
  <c r="H63" i="26"/>
  <c r="G63" i="26"/>
  <c r="H62" i="26"/>
  <c r="G62" i="26"/>
  <c r="H61" i="26"/>
  <c r="G61" i="26"/>
  <c r="H60" i="26"/>
  <c r="G60" i="26"/>
  <c r="H59" i="26"/>
  <c r="G59" i="26"/>
  <c r="H58" i="26"/>
  <c r="G58" i="26"/>
  <c r="H57" i="26"/>
  <c r="G57" i="26"/>
  <c r="H56" i="26"/>
  <c r="G56" i="26"/>
  <c r="H55" i="26"/>
  <c r="G55" i="26"/>
  <c r="H54" i="26"/>
  <c r="G54" i="26"/>
  <c r="H53" i="26"/>
  <c r="G53" i="26"/>
  <c r="G52" i="26"/>
  <c r="H51" i="26"/>
  <c r="G51" i="26"/>
  <c r="G272" i="26"/>
  <c r="G271" i="26"/>
  <c r="G270" i="26"/>
  <c r="G269" i="26"/>
  <c r="G268" i="26"/>
  <c r="G267" i="26"/>
  <c r="G266" i="26"/>
  <c r="G265" i="26"/>
  <c r="G264" i="26"/>
  <c r="G263" i="26"/>
  <c r="G262" i="26"/>
  <c r="G261" i="26"/>
  <c r="G260" i="26"/>
  <c r="G253" i="26"/>
  <c r="G252" i="26"/>
  <c r="G251" i="26"/>
  <c r="H250" i="26"/>
  <c r="G250" i="26"/>
  <c r="G243" i="26"/>
  <c r="H242" i="26"/>
  <c r="G242" i="26"/>
  <c r="H241" i="26"/>
  <c r="G241" i="26"/>
  <c r="H240" i="26"/>
  <c r="G240" i="26"/>
  <c r="H239" i="26"/>
  <c r="G239" i="26"/>
  <c r="H238" i="26"/>
  <c r="G238" i="26"/>
  <c r="H237" i="26"/>
  <c r="G237" i="26"/>
  <c r="G236" i="26"/>
  <c r="G235" i="26"/>
  <c r="G283" i="26"/>
  <c r="G282" i="26"/>
  <c r="G281" i="26"/>
  <c r="G234" i="26"/>
  <c r="G233" i="26"/>
  <c r="G232" i="26"/>
  <c r="G231" i="26"/>
  <c r="G230" i="26"/>
  <c r="H229" i="26"/>
  <c r="G229" i="26"/>
  <c r="G228" i="26"/>
  <c r="G227" i="26"/>
  <c r="G226" i="26"/>
  <c r="G225" i="26"/>
  <c r="G218" i="26"/>
  <c r="G217" i="26"/>
  <c r="G216" i="26"/>
  <c r="G215" i="26"/>
  <c r="G214" i="26"/>
  <c r="G213" i="26"/>
  <c r="H212" i="26"/>
  <c r="G212" i="26"/>
  <c r="H211" i="26"/>
  <c r="G211" i="26"/>
  <c r="H210" i="26"/>
  <c r="G210" i="26"/>
  <c r="H209" i="26"/>
  <c r="G209" i="26"/>
  <c r="H208" i="26"/>
  <c r="G208" i="26"/>
  <c r="H207" i="26"/>
  <c r="G207" i="26"/>
  <c r="H206" i="26"/>
  <c r="G206" i="26"/>
  <c r="H205" i="26"/>
  <c r="G205" i="26"/>
  <c r="G203" i="26"/>
  <c r="G202" i="26"/>
  <c r="G198" i="26"/>
  <c r="G197" i="26"/>
  <c r="G196" i="26"/>
  <c r="G195" i="26"/>
  <c r="H193" i="26"/>
  <c r="G193" i="26"/>
  <c r="H192" i="26"/>
  <c r="G192" i="26"/>
  <c r="H191" i="26"/>
  <c r="G191" i="26"/>
  <c r="G190" i="26"/>
  <c r="G188" i="26"/>
  <c r="G187" i="26"/>
  <c r="G189" i="26"/>
  <c r="G99" i="26"/>
  <c r="G97" i="26"/>
  <c r="H96" i="26"/>
  <c r="G96" i="26"/>
  <c r="H95" i="26"/>
  <c r="G95" i="26"/>
  <c r="H94" i="26"/>
  <c r="G94" i="26"/>
  <c r="H91" i="26"/>
  <c r="G91" i="26"/>
  <c r="H90" i="26"/>
  <c r="G90" i="26"/>
  <c r="G93" i="26"/>
  <c r="G92" i="26"/>
  <c r="G88" i="26"/>
  <c r="G87" i="26"/>
  <c r="G86" i="26"/>
  <c r="G83" i="26"/>
  <c r="H82" i="26"/>
  <c r="G82" i="26"/>
  <c r="G85" i="26"/>
  <c r="G186" i="26"/>
  <c r="G185" i="26"/>
  <c r="G184" i="26"/>
  <c r="G179" i="26"/>
  <c r="G178" i="26"/>
  <c r="G175" i="26"/>
  <c r="G174" i="26"/>
  <c r="G173" i="26"/>
  <c r="G172" i="26"/>
  <c r="G171" i="26"/>
  <c r="G170" i="26"/>
  <c r="G169" i="26"/>
  <c r="G168" i="26"/>
  <c r="G167" i="26"/>
  <c r="G166" i="26"/>
  <c r="G165" i="26"/>
  <c r="G164" i="26"/>
  <c r="H163" i="26"/>
  <c r="G163" i="26"/>
  <c r="H162" i="26"/>
  <c r="G162" i="26"/>
  <c r="H161" i="26"/>
  <c r="G161" i="26"/>
  <c r="H160" i="26"/>
  <c r="G160" i="26"/>
  <c r="G159" i="26"/>
  <c r="G158" i="26"/>
  <c r="G157" i="26"/>
  <c r="G156" i="26"/>
  <c r="H155" i="26"/>
  <c r="G155" i="26"/>
  <c r="H153" i="26"/>
  <c r="G153" i="26"/>
  <c r="H152" i="26"/>
  <c r="G152" i="26"/>
  <c r="H151" i="26"/>
  <c r="G151" i="26"/>
  <c r="H150" i="26"/>
  <c r="G150" i="26"/>
  <c r="H149" i="26"/>
  <c r="G149" i="26"/>
  <c r="H148" i="26"/>
  <c r="G148" i="26"/>
  <c r="H147" i="26"/>
  <c r="G147" i="26"/>
  <c r="H146" i="26"/>
  <c r="G146" i="26"/>
  <c r="H145" i="26"/>
  <c r="G145" i="26"/>
  <c r="H142" i="26"/>
  <c r="G142" i="26"/>
  <c r="H141" i="26"/>
  <c r="G141" i="26"/>
  <c r="H140" i="26"/>
  <c r="G140" i="26"/>
  <c r="H139" i="26"/>
  <c r="G139" i="26"/>
  <c r="H138" i="26"/>
  <c r="G138" i="26"/>
  <c r="H137" i="26"/>
  <c r="G137" i="26"/>
  <c r="H136" i="26"/>
  <c r="G136" i="26"/>
  <c r="H135" i="26"/>
  <c r="G135" i="26"/>
  <c r="H134" i="26"/>
  <c r="G134" i="26"/>
  <c r="H133" i="26"/>
  <c r="G133" i="26"/>
  <c r="H132" i="26"/>
  <c r="G132" i="26"/>
  <c r="H131" i="26"/>
  <c r="G131" i="26"/>
  <c r="G130" i="26"/>
  <c r="H129" i="26"/>
  <c r="G129" i="26"/>
  <c r="H128" i="26"/>
  <c r="G128" i="26"/>
  <c r="H127" i="26"/>
  <c r="G127" i="26"/>
  <c r="H180" i="26"/>
  <c r="G219" i="26"/>
  <c r="G81" i="26"/>
  <c r="H50" i="26"/>
  <c r="G50" i="26"/>
  <c r="H49" i="26"/>
  <c r="G49" i="26"/>
  <c r="H48" i="26"/>
  <c r="G48" i="26"/>
  <c r="G47" i="26"/>
  <c r="G46" i="26"/>
  <c r="G45" i="26"/>
  <c r="G42" i="26"/>
  <c r="G41" i="26"/>
  <c r="H40" i="26"/>
  <c r="G40" i="26"/>
  <c r="H39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2" i="26"/>
  <c r="H11" i="26"/>
  <c r="G11" i="26"/>
  <c r="G10" i="26"/>
  <c r="G102" i="22"/>
  <c r="G101" i="22"/>
  <c r="H100" i="22"/>
  <c r="G100" i="22"/>
  <c r="H99" i="22"/>
  <c r="G99" i="22"/>
  <c r="H98" i="22"/>
  <c r="G98" i="22"/>
  <c r="H97" i="22"/>
  <c r="G97" i="22"/>
  <c r="H96" i="22"/>
  <c r="G96" i="22"/>
  <c r="H95" i="22"/>
  <c r="G95" i="22"/>
  <c r="G94" i="22"/>
  <c r="G93" i="22"/>
  <c r="G92" i="22"/>
  <c r="G91" i="22"/>
  <c r="G90" i="22"/>
  <c r="H89" i="22"/>
  <c r="G89" i="22"/>
  <c r="H88" i="22"/>
  <c r="G88" i="22"/>
  <c r="H87" i="22"/>
  <c r="G87" i="22"/>
  <c r="H86" i="22"/>
  <c r="G86" i="22"/>
  <c r="H85" i="22"/>
  <c r="G85" i="22"/>
  <c r="H84" i="22"/>
  <c r="G84" i="22"/>
  <c r="H83" i="22"/>
  <c r="G83" i="22"/>
  <c r="H82" i="22"/>
  <c r="G82" i="22"/>
  <c r="H81" i="22"/>
  <c r="G81" i="22"/>
  <c r="H80" i="22"/>
  <c r="G80" i="22"/>
  <c r="H79" i="22"/>
  <c r="G79" i="22"/>
  <c r="H78" i="22"/>
  <c r="G78" i="22"/>
  <c r="H77" i="22"/>
  <c r="G77" i="22"/>
  <c r="H76" i="22"/>
  <c r="G76" i="22"/>
  <c r="H75" i="22"/>
  <c r="G75" i="22"/>
  <c r="H74" i="22"/>
  <c r="G74" i="22"/>
  <c r="H73" i="22"/>
  <c r="G73" i="22"/>
  <c r="H72" i="22"/>
  <c r="G72" i="22"/>
  <c r="H71" i="22"/>
  <c r="G71" i="22"/>
  <c r="H70" i="22"/>
  <c r="G70" i="22"/>
  <c r="H69" i="22"/>
  <c r="G69" i="22"/>
  <c r="H68" i="22"/>
  <c r="G68" i="22"/>
  <c r="H67" i="22"/>
  <c r="G67" i="22"/>
  <c r="H65" i="22"/>
  <c r="G65" i="22"/>
  <c r="H64" i="22"/>
  <c r="G64" i="22"/>
  <c r="G62" i="22"/>
  <c r="G61" i="22"/>
  <c r="G60" i="22"/>
  <c r="G59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H35" i="22"/>
  <c r="G35" i="22"/>
  <c r="G34" i="22"/>
  <c r="G33" i="22"/>
  <c r="G32" i="22"/>
  <c r="G31" i="22"/>
  <c r="G30" i="22"/>
  <c r="G29" i="22"/>
  <c r="G28" i="22"/>
  <c r="G27" i="22"/>
  <c r="G26" i="22"/>
  <c r="G25" i="22"/>
  <c r="H24" i="22"/>
  <c r="G24" i="22"/>
  <c r="G141" i="14" l="1"/>
  <c r="H141" i="14"/>
  <c r="H143" i="14"/>
  <c r="G143" i="14"/>
  <c r="H128" i="14"/>
  <c r="G128" i="14"/>
  <c r="G142" i="14"/>
  <c r="H142" i="14"/>
  <c r="F31" i="14"/>
  <c r="F36" i="14" s="1"/>
  <c r="F43" i="14"/>
  <c r="G6" i="24"/>
  <c r="F6" i="24"/>
  <c r="G199" i="26"/>
  <c r="G194" i="26"/>
  <c r="H189" i="26"/>
  <c r="G84" i="26"/>
  <c r="G143" i="26"/>
  <c r="H84" i="26"/>
  <c r="H143" i="26"/>
  <c r="H144" i="26"/>
  <c r="H154" i="26"/>
  <c r="G144" i="26"/>
  <c r="G154" i="26"/>
  <c r="G177" i="26"/>
  <c r="G180" i="26"/>
  <c r="G44" i="26"/>
  <c r="G43" i="26"/>
  <c r="H21" i="22"/>
  <c r="G21" i="22"/>
  <c r="F39" i="14" l="1"/>
  <c r="G39" i="14" s="1"/>
  <c r="G36" i="14"/>
  <c r="H100" i="26"/>
  <c r="G176" i="26"/>
  <c r="G100" i="26" l="1"/>
  <c r="P52" i="9" l="1"/>
  <c r="Q52" i="9"/>
  <c r="R52" i="9" l="1"/>
  <c r="D132" i="14" l="1"/>
  <c r="D119" i="14"/>
  <c r="D64" i="14"/>
  <c r="D57" i="14"/>
  <c r="D52" i="14"/>
  <c r="D50" i="14"/>
  <c r="D22" i="14"/>
  <c r="D42" i="14" s="1"/>
  <c r="D16" i="14"/>
  <c r="D9" i="14"/>
  <c r="D43" i="14" l="1"/>
  <c r="D15" i="14"/>
  <c r="D31" i="14" s="1"/>
  <c r="D36" i="14" s="1"/>
  <c r="D39" i="14" s="1"/>
  <c r="D68" i="14"/>
  <c r="E25" i="14"/>
  <c r="H25" i="14" s="1"/>
  <c r="E22" i="14"/>
  <c r="E42" i="14" s="1"/>
  <c r="E16" i="14"/>
  <c r="H16" i="14" s="1"/>
  <c r="E9" i="14"/>
  <c r="G8" i="14"/>
  <c r="H8" i="14"/>
  <c r="C9" i="14"/>
  <c r="C15" i="14" s="1"/>
  <c r="G10" i="14"/>
  <c r="H10" i="14"/>
  <c r="G11" i="14"/>
  <c r="H11" i="14"/>
  <c r="G12" i="14"/>
  <c r="H12" i="14"/>
  <c r="C16" i="14"/>
  <c r="G17" i="14"/>
  <c r="H17" i="14"/>
  <c r="G18" i="14"/>
  <c r="H18" i="14"/>
  <c r="G19" i="14"/>
  <c r="H19" i="14"/>
  <c r="G20" i="14"/>
  <c r="H20" i="14"/>
  <c r="G21" i="14"/>
  <c r="H21" i="14"/>
  <c r="C22" i="14"/>
  <c r="C42" i="14" s="1"/>
  <c r="G23" i="14"/>
  <c r="G24" i="14"/>
  <c r="H24" i="14"/>
  <c r="C25" i="14"/>
  <c r="G30" i="14"/>
  <c r="H30" i="14"/>
  <c r="H80" i="26"/>
  <c r="G80" i="26"/>
  <c r="H79" i="26"/>
  <c r="G79" i="26"/>
  <c r="H77" i="26"/>
  <c r="G77" i="26"/>
  <c r="H76" i="26"/>
  <c r="G76" i="26"/>
  <c r="C31" i="14" l="1"/>
  <c r="C36" i="14" s="1"/>
  <c r="C43" i="14"/>
  <c r="E43" i="14"/>
  <c r="C39" i="14"/>
  <c r="G25" i="14"/>
  <c r="G16" i="14"/>
  <c r="H9" i="14"/>
  <c r="E15" i="14"/>
  <c r="H15" i="14" s="1"/>
  <c r="G9" i="14"/>
  <c r="H42" i="14"/>
  <c r="G42" i="14"/>
  <c r="G22" i="14"/>
  <c r="H22" i="14"/>
  <c r="E31" i="14" l="1"/>
  <c r="H31" i="14" s="1"/>
  <c r="G15" i="14"/>
  <c r="H43" i="14"/>
  <c r="G43" i="14"/>
  <c r="G31" i="14" l="1"/>
  <c r="H108" i="26" l="1"/>
  <c r="H103" i="26"/>
  <c r="G126" i="26"/>
  <c r="G125" i="26"/>
  <c r="G124" i="26"/>
  <c r="G123" i="26"/>
  <c r="G122" i="26"/>
  <c r="G121" i="26"/>
  <c r="G120" i="26"/>
  <c r="G119" i="26"/>
  <c r="G118" i="26"/>
  <c r="G117" i="26"/>
  <c r="G116" i="26"/>
  <c r="G115" i="26"/>
  <c r="G114" i="26"/>
  <c r="G113" i="26"/>
  <c r="G112" i="26"/>
  <c r="G109" i="26"/>
  <c r="G108" i="26"/>
  <c r="G107" i="26"/>
  <c r="G106" i="26"/>
  <c r="G105" i="26"/>
  <c r="G104" i="26"/>
  <c r="G103" i="26"/>
  <c r="G16" i="22" l="1"/>
  <c r="H75" i="26" l="1"/>
  <c r="G75" i="26"/>
  <c r="H8" i="26"/>
  <c r="G8" i="26"/>
  <c r="G6" i="26"/>
  <c r="G57" i="22"/>
  <c r="H20" i="22"/>
  <c r="G20" i="22"/>
  <c r="G18" i="22"/>
  <c r="G17" i="22"/>
  <c r="H15" i="22"/>
  <c r="G15" i="22"/>
  <c r="H14" i="22"/>
  <c r="G14" i="22"/>
  <c r="G13" i="22"/>
  <c r="H12" i="22"/>
  <c r="G12" i="22"/>
  <c r="H11" i="22"/>
  <c r="G11" i="22"/>
  <c r="H10" i="22"/>
  <c r="G10" i="22"/>
  <c r="H9" i="22"/>
  <c r="G9" i="22"/>
  <c r="H6" i="22"/>
  <c r="G6" i="22"/>
  <c r="H5" i="22"/>
  <c r="G5" i="22"/>
  <c r="G58" i="22" l="1"/>
  <c r="G19" i="22"/>
  <c r="G101" i="26"/>
  <c r="H6" i="26"/>
  <c r="G8" i="22"/>
  <c r="G280" i="26" l="1"/>
  <c r="E50" i="14" l="1"/>
  <c r="C50" i="14"/>
  <c r="H49" i="14"/>
  <c r="G49" i="14"/>
  <c r="H48" i="14"/>
  <c r="G48" i="14"/>
  <c r="H47" i="14"/>
  <c r="G47" i="14"/>
  <c r="H46" i="14"/>
  <c r="G46" i="14"/>
  <c r="H45" i="14"/>
  <c r="G45" i="14"/>
  <c r="C132" i="14"/>
  <c r="E132" i="14"/>
  <c r="G132" i="14" l="1"/>
  <c r="H132" i="14"/>
  <c r="H50" i="14"/>
  <c r="G50" i="14"/>
  <c r="E136" i="14" l="1"/>
  <c r="E140" i="14" l="1"/>
  <c r="H136" i="14"/>
  <c r="G136" i="14"/>
  <c r="G5" i="24"/>
  <c r="H140" i="14" l="1"/>
  <c r="G140" i="14"/>
  <c r="H121" i="14"/>
  <c r="H59" i="14"/>
  <c r="H66" i="14"/>
  <c r="H67" i="14"/>
  <c r="C119" i="14" l="1"/>
  <c r="E119" i="14"/>
  <c r="F119" i="14"/>
  <c r="G119" i="14" l="1"/>
  <c r="H119" i="14"/>
  <c r="C52" i="14"/>
  <c r="E64" i="14"/>
  <c r="F64" i="14"/>
  <c r="G64" i="14" s="1"/>
  <c r="C64" i="14"/>
  <c r="E57" i="14"/>
  <c r="F57" i="14"/>
  <c r="C57" i="14"/>
  <c r="E52" i="14"/>
  <c r="G57" i="14" l="1"/>
  <c r="H64" i="14"/>
  <c r="H57" i="14"/>
  <c r="C68" i="14"/>
  <c r="E68" i="14"/>
  <c r="H55" i="14" l="1"/>
  <c r="F52" i="14"/>
  <c r="H52" i="14" l="1"/>
  <c r="G52" i="14"/>
  <c r="F68" i="14"/>
  <c r="G68" i="14" s="1"/>
  <c r="H68" i="14" l="1"/>
</calcChain>
</file>

<file path=xl/sharedStrings.xml><?xml version="1.0" encoding="utf-8"?>
<sst xmlns="http://schemas.openxmlformats.org/spreadsheetml/2006/main" count="947" uniqueCount="453">
  <si>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</si>
  <si>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</si>
  <si>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</si>
  <si>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</si>
  <si>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</si>
  <si>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</si>
  <si>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</si>
  <si>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</si>
  <si>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</si>
  <si>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</si>
  <si>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</si>
  <si>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</si>
  <si>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</si>
  <si>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</si>
  <si>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</si>
  <si>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(ініціали, прізвище)</t>
  </si>
  <si>
    <t>Основні фінансові показники</t>
  </si>
  <si>
    <t>Капітальні інвестиції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</si>
  <si>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</si>
  <si>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</si>
  <si>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</si>
  <si>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</si>
  <si>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</si>
  <si>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</si>
  <si>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Інші доходи, усього, у тому числі: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</si>
  <si>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</si>
  <si>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</si>
  <si>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</si>
  <si>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</si>
  <si>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</si>
  <si>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</si>
  <si>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</si>
  <si>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</si>
  <si>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</si>
  <si>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</si>
  <si>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</si>
  <si>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</si>
  <si>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</si>
  <si>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</si>
  <si>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</si>
  <si>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</si>
  <si>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</si>
  <si>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</si>
  <si>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</si>
  <si>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</si>
  <si>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</si>
  <si>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</si>
  <si>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</si>
  <si>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</si>
  <si>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</si>
  <si>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</si>
  <si>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</si>
  <si>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</si>
  <si>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</si>
  <si>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</si>
  <si>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</si>
  <si>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</si>
  <si>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</si>
  <si>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</si>
  <si>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</si>
  <si>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</si>
  <si>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</si>
  <si>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</si>
  <si>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</si>
  <si>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</si>
  <si>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</si>
  <si>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</si>
  <si>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</si>
  <si>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</si>
  <si>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</si>
  <si>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ВИТРАТИ</t>
  </si>
  <si>
    <t>Директор КНП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</si>
  <si>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</si>
  <si>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</si>
  <si>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</si>
  <si>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</si>
  <si>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</si>
  <si>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</si>
  <si>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</si>
  <si>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Адміністративні витрати, усього, у т.ч.:</t>
  </si>
  <si>
    <t>2.</t>
  </si>
  <si>
    <t>Придбання (виготовлення) основних засобів, усього, у т.ч.:</t>
  </si>
  <si>
    <t>Капітальний ремонт, усього, у т.ч.:</t>
  </si>
  <si>
    <t>Інші витрати,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</si>
  <si>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</si>
  <si>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</si>
  <si>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</si>
  <si>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</si>
  <si>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</si>
  <si>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</si>
  <si>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</si>
  <si>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3.1</t>
  </si>
  <si>
    <t>4.</t>
  </si>
  <si>
    <t>5.</t>
  </si>
  <si>
    <t>6.1</t>
  </si>
  <si>
    <t>Матеріальні витрати, усього, у т.ч.:</t>
  </si>
  <si>
    <t>5.1</t>
  </si>
  <si>
    <t>факт</t>
  </si>
  <si>
    <t>відхилення, +/-</t>
  </si>
  <si>
    <t>виконання, 
%</t>
  </si>
  <si>
    <t>відхилення, 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</si>
  <si>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</si>
  <si>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</si>
  <si>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</si>
  <si>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</si>
  <si>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</si>
  <si>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</si>
  <si>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Кошти державного бюджету від Національної служби здоров'я України</t>
  </si>
  <si>
    <t>Інші операційні витрати: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</si>
  <si>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</si>
  <si>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</si>
  <si>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</si>
  <si>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</si>
  <si>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</si>
  <si>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</si>
  <si>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</si>
  <si>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</si>
  <si>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</si>
  <si>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Елементи операційних витрат:</t>
  </si>
  <si>
    <t>Залучення кредитних коштів</t>
  </si>
  <si>
    <t>Власні кошти</t>
  </si>
  <si>
    <t>Усього:</t>
  </si>
  <si>
    <t>кошти державного бюджету від Національної служби здоров'я України</t>
  </si>
  <si>
    <t>кошти медичної субвенції з державного бюджету</t>
  </si>
  <si>
    <t>6.</t>
  </si>
  <si>
    <t>7.</t>
  </si>
  <si>
    <t>Благодійні внески</t>
  </si>
  <si>
    <t xml:space="preserve">нарахування амортизації на безоплатно отримані активи </t>
  </si>
  <si>
    <t>медикаменти та перев'язувальні матеріали</t>
  </si>
  <si>
    <t xml:space="preserve">бланки медичні та бухгалтерські </t>
  </si>
  <si>
    <t>канцелярські товари</t>
  </si>
  <si>
    <t>передплата періодичних видань</t>
  </si>
  <si>
    <t>технічний інвентар</t>
  </si>
  <si>
    <t>страхування водіїв, автотранспорту, на випадок СНіДу, членів добровільних пожежних дружин, на випадок гепатиту</t>
  </si>
  <si>
    <t>витрати на зв'язок</t>
  </si>
  <si>
    <t>послуги архіву</t>
  </si>
  <si>
    <t>послуги охорони</t>
  </si>
  <si>
    <t>обслуговування медичного обладнання</t>
  </si>
  <si>
    <t>метрологічна повірка медичного обладнання</t>
  </si>
  <si>
    <t>обслуговування ліфту</t>
  </si>
  <si>
    <t>дератизація, дезинфекція</t>
  </si>
  <si>
    <t>сигналізація</t>
  </si>
  <si>
    <t>атестація робочих місць</t>
  </si>
  <si>
    <t>обстеження медичних працівників</t>
  </si>
  <si>
    <t>заходи по радіаційній безпеці</t>
  </si>
  <si>
    <t>оформлення дозволів</t>
  </si>
  <si>
    <t>обрізка дерев</t>
  </si>
  <si>
    <t>оплата природнього газу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</si>
  <si>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</si>
  <si>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</si>
  <si>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</si>
  <si>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оплата інших енергоносіїв</t>
  </si>
  <si>
    <t>інформатизація</t>
  </si>
  <si>
    <t>витрати на відрядження</t>
  </si>
  <si>
    <t>навчання у сфері цивільного захисту та охорони праці</t>
  </si>
  <si>
    <t>вилучення дорогоцінних металів</t>
  </si>
  <si>
    <t>обстеження ургентних хворих (КТ)</t>
  </si>
  <si>
    <t>відшкодування пільгових пенсій</t>
  </si>
  <si>
    <t xml:space="preserve">продукти харчування </t>
  </si>
  <si>
    <t>Директор КНП "ВМКЛ ШМД"</t>
  </si>
  <si>
    <t>О.О. Фомін</t>
  </si>
  <si>
    <t xml:space="preserve">інформатизація </t>
  </si>
  <si>
    <t xml:space="preserve">оплата природнього газу  </t>
  </si>
  <si>
    <t>лікарняні листи перші 5 днів</t>
  </si>
  <si>
    <t>Кошти отримані від реалізації майна</t>
  </si>
  <si>
    <t>8.</t>
  </si>
  <si>
    <t>9.</t>
  </si>
  <si>
    <t>10.</t>
  </si>
  <si>
    <t>________________</t>
  </si>
  <si>
    <t>Розшифровка до розділу  IV. "Капітальні інвестиції за джерелами надходження"</t>
  </si>
  <si>
    <t>Факт 
2019 року</t>
  </si>
  <si>
    <t>План 
2020 року</t>
  </si>
  <si>
    <t>Факт 
2020 року</t>
  </si>
  <si>
    <t>папір</t>
  </si>
  <si>
    <t>миючі засоби</t>
  </si>
  <si>
    <t>будівельні матеріали</t>
  </si>
  <si>
    <t>господарські товари, енергозберігаючі лампочки</t>
  </si>
  <si>
    <t>м'який інвентар</t>
  </si>
  <si>
    <t>оплата послуг (крім комунальних)</t>
  </si>
  <si>
    <t>ремонт медичного обладнання та поточний ремонт приміщень</t>
  </si>
  <si>
    <t>ТО диз.генератора, газового обладн., аварійного освітлення, перев.і випробування пожеж.гідрантів, ел.вимірювання</t>
  </si>
  <si>
    <t>оренда рентгенустановки</t>
  </si>
  <si>
    <t>оплата послуг (крім комунальних): ремонт обладнання, поточні ремонти та ін.</t>
  </si>
  <si>
    <t>канцелярські товари, папір</t>
  </si>
  <si>
    <t>оплата за отримання ліцензії</t>
  </si>
  <si>
    <t>Інші адміністративні витрати, в т.ч.:</t>
  </si>
  <si>
    <t>перезарядка картриджів</t>
  </si>
  <si>
    <t>ТО ПК, оргтехніки</t>
  </si>
  <si>
    <t>банківське обслуговування, обслуговування особового рахунку</t>
  </si>
  <si>
    <t>Факт 
 2020 року</t>
  </si>
  <si>
    <t>Інші адміністративні витрати, усього, у т.ч.:</t>
  </si>
  <si>
    <t>Кошти медичної субвенції з державного бюджету</t>
  </si>
  <si>
    <t>Собівартість реалізованої продукції (товарів, робіт, послуг):</t>
  </si>
  <si>
    <t>ТО диз.генератора, газового обладн., аварійного освітлення, перевірка і випробування пожеж.гідрантів, ел.вимірювання</t>
  </si>
  <si>
    <t>Адміністративні витрати всього, в т.ч.:</t>
  </si>
  <si>
    <t>інші послуги</t>
  </si>
  <si>
    <t>11.1</t>
  </si>
  <si>
    <t>Факт 
 2019 року</t>
  </si>
  <si>
    <t>придбання (виготовлення) основних засобів, усього, у т.ч.:</t>
  </si>
  <si>
    <t>система рентгенівська діагностична OPERA RT 20</t>
  </si>
  <si>
    <t>рентгенівський діагностичний апарат стаціонарний Calypso</t>
  </si>
  <si>
    <t>електрокардіограф Eli 230</t>
  </si>
  <si>
    <t>гематологічний аналізатор Elite 3</t>
  </si>
  <si>
    <t>капітальний ремонт, усього, у тому числі:</t>
  </si>
  <si>
    <t>капітальний ремонт (системи аварійного освітлення)</t>
  </si>
  <si>
    <t>капітальний ремонт частини приміщень в рамках проекту EMERGENCY-2020</t>
  </si>
  <si>
    <t>план 
2020 року</t>
  </si>
  <si>
    <t>факт
2020 року</t>
  </si>
  <si>
    <t>2019 року</t>
  </si>
  <si>
    <t>2020 року</t>
  </si>
  <si>
    <t>план</t>
  </si>
  <si>
    <t>Звітний за 2020 рік</t>
  </si>
  <si>
    <t>Факт минулого 2019 року</t>
  </si>
  <si>
    <t xml:space="preserve">кошти медичної субвенції з обласного бюджету </t>
  </si>
  <si>
    <t>кошти отримані від реалізації майна</t>
  </si>
  <si>
    <t>благодійні внески</t>
  </si>
  <si>
    <t>надходження від відсотків за залишками коштів на поточних рахунках</t>
  </si>
  <si>
    <t>Інші фінансові доходи, усього, у тому числі:</t>
  </si>
  <si>
    <t>надходження від відсотків за залишками коштів на депозитних рахунках</t>
  </si>
  <si>
    <t>принтери, меблі, сервер</t>
  </si>
  <si>
    <t>2.1</t>
  </si>
  <si>
    <t>інформаційно-консультативні послуги</t>
  </si>
  <si>
    <t>утилізація ламп</t>
  </si>
  <si>
    <t>гістологічне дослідження (патанатомія)</t>
  </si>
  <si>
    <t>післядипломна перепідготовка кадрів</t>
  </si>
  <si>
    <t>ремонт обладнання, поточні ремонти та ін.</t>
  </si>
  <si>
    <t>проектування, монтаж і обслуг. авт.пожежної сигналізації та гідрантів (бюджет ОТГ)</t>
  </si>
  <si>
    <t>Факт 2020 року</t>
  </si>
  <si>
    <t xml:space="preserve">План 2020 року </t>
  </si>
  <si>
    <t>1.1.1</t>
  </si>
  <si>
    <t>1.1.2</t>
  </si>
  <si>
    <t>Інші витрати</t>
  </si>
  <si>
    <t>1.1.3</t>
  </si>
  <si>
    <t>1.2.1</t>
  </si>
  <si>
    <t>1.2.2</t>
  </si>
  <si>
    <t>1.2.3</t>
  </si>
  <si>
    <t>1.3</t>
  </si>
  <si>
    <t>2.1.2</t>
  </si>
  <si>
    <t>2.1.3</t>
  </si>
  <si>
    <t>2.2</t>
  </si>
  <si>
    <t>2.2.1</t>
  </si>
  <si>
    <t>2.3</t>
  </si>
  <si>
    <t>3.1.1</t>
  </si>
  <si>
    <t>3.1.2</t>
  </si>
  <si>
    <t>3.1.3</t>
  </si>
  <si>
    <t>3.2</t>
  </si>
  <si>
    <t>3.2.1</t>
  </si>
  <si>
    <t>3.2.2</t>
  </si>
  <si>
    <t>3.2.3</t>
  </si>
  <si>
    <t>4.1</t>
  </si>
  <si>
    <t>4.1.1</t>
  </si>
  <si>
    <t>Кошти орендарів (відшкодування за енергоносії)</t>
  </si>
  <si>
    <t>5.2</t>
  </si>
  <si>
    <t>5.3</t>
  </si>
  <si>
    <t>9.1</t>
  </si>
  <si>
    <t>9.2</t>
  </si>
  <si>
    <t>10.1</t>
  </si>
  <si>
    <t>предмети, матеріали, обладнання та інвентар (принтери, меблі, сервер)</t>
  </si>
  <si>
    <t>супровід програмного забезпечення</t>
  </si>
  <si>
    <t>навчання у сфері цивільного захисту, охорони праці</t>
  </si>
  <si>
    <t>плата за отримання ліцензії</t>
  </si>
  <si>
    <t>господарські товари, енергозберігаючі лампочки, технічний інвентар</t>
  </si>
  <si>
    <t>Інші операційні витрати, усього, у т.ч.:</t>
  </si>
  <si>
    <t>господарські товари,енергозберігаючі лампочки, технічний інвентар</t>
  </si>
  <si>
    <t>супровід програм</t>
  </si>
  <si>
    <t>обстеження мед.працівників</t>
  </si>
  <si>
    <t>Залишок матеріалів, придбаних у минулих періодах за рахунок коштів медичної субвенції з державного бюджету</t>
  </si>
  <si>
    <t>3.3</t>
  </si>
  <si>
    <t>3.3.2</t>
  </si>
  <si>
    <t>3.3.3</t>
  </si>
  <si>
    <t>5.1.1</t>
  </si>
  <si>
    <t>5.1.2</t>
  </si>
  <si>
    <t>5.1.3</t>
  </si>
  <si>
    <t>проектування, монтаж і обслуговування автоматичної пожежної сигналізації та гідрантів</t>
  </si>
  <si>
    <t>Залишок матеріалів, придбаних у минулих періодах за рахунок коштів ВМОТГ</t>
  </si>
  <si>
    <t>6.1.1</t>
  </si>
  <si>
    <t>7.1</t>
  </si>
  <si>
    <t>7.1.1</t>
  </si>
  <si>
    <t>7.2</t>
  </si>
  <si>
    <t>8.1</t>
  </si>
  <si>
    <t>8.1.1</t>
  </si>
  <si>
    <t>8.2</t>
  </si>
  <si>
    <t>8.2.1</t>
  </si>
  <si>
    <t>8.3</t>
  </si>
  <si>
    <t>Інші витрати:</t>
  </si>
  <si>
    <t>9.3</t>
  </si>
  <si>
    <t>Інші адміністративні витрати, усього, в т.ч.:</t>
  </si>
  <si>
    <t>післядипломна перепідготовка кадрів, навчання</t>
  </si>
  <si>
    <t>предмети, матеріали, обладнання та інвентар</t>
  </si>
  <si>
    <t>Надходження від відсотків за залишками коштів на депозитних рахунках</t>
  </si>
  <si>
    <t>10.1.1</t>
  </si>
  <si>
    <t>11.</t>
  </si>
  <si>
    <t>11.2</t>
  </si>
  <si>
    <t>11.2.5</t>
  </si>
  <si>
    <t>12.</t>
  </si>
  <si>
    <t>12.1</t>
  </si>
  <si>
    <t>13.</t>
  </si>
  <si>
    <t>13.1.</t>
  </si>
  <si>
    <t>13.2</t>
  </si>
  <si>
    <t>кольпоскопічна оптична система з відеокамерою і монітором</t>
  </si>
  <si>
    <t>центрифуга лабораторна</t>
  </si>
  <si>
    <t>мікроскоп</t>
  </si>
  <si>
    <t>лапороскопічна стійка</t>
  </si>
  <si>
    <t>операційний стіл</t>
  </si>
  <si>
    <t>насос інфузійний, шприцевий, паульсоксиметри</t>
  </si>
  <si>
    <t xml:space="preserve">електрохірургічний ВЧ-прилад </t>
  </si>
  <si>
    <t xml:space="preserve">мийно-дезінфійна машина </t>
  </si>
  <si>
    <t>стерилізатор паровий</t>
  </si>
  <si>
    <t>апарат ШВЛ</t>
  </si>
  <si>
    <t>монітор пацієнта</t>
  </si>
  <si>
    <t>світильник хірургічний</t>
  </si>
  <si>
    <t>система моніторингу стану пацієнта</t>
  </si>
  <si>
    <t xml:space="preserve">аспіратор  медичний </t>
  </si>
  <si>
    <t>наркозно-дихальний апарат</t>
  </si>
  <si>
    <t>світильник хірургічний LUCEA 50 мобільний з акумулятором (LCA 50 MOBILE B)</t>
  </si>
  <si>
    <t>світильник хірургічний LUCEA 100 мобільний з акумулятором  (LCA 100 MOBILE B)</t>
  </si>
  <si>
    <t>апарат штучної вентиляції легенів (ШВЛ) Evita V300 у комплекті</t>
  </si>
  <si>
    <t>апарат ШBЛ  Savina 300  у комплекті</t>
  </si>
  <si>
    <t xml:space="preserve">монітор пацієнтаVista 120 у комплекті </t>
  </si>
  <si>
    <t>система моніторингу  стану пацієнта Vista 120 у комплекті - 15 шт, центральна станція моніторингу INFINITI Central Station - 1 шт у комплекті</t>
  </si>
  <si>
    <t>аспіратор  медичний Evac 40 у комплекті</t>
  </si>
  <si>
    <t xml:space="preserve">наркозно-дихальний апарат: у комплекті:  апарат наркозно-дихальний Primus  у комплекті,  монітор  пацієнта Vista 120 у комплекті </t>
  </si>
  <si>
    <t xml:space="preserve">наркозно-дихальний апарат у комплекті: апарат наркозно-дихальний Primus  у комплекті,монітор  пацієнта Vista 120 у комплекті </t>
  </si>
  <si>
    <t xml:space="preserve">наркозно-дихальний апарат у комплекті: апарат наркозно-дихальний Fabius Tiro   у комплекті,монітор  пацієнта Vista 120 у комплекті </t>
  </si>
  <si>
    <t>стіл операційний з функцією повздовжнього зсуву у комплекті</t>
  </si>
  <si>
    <t>оперстіл Meera EU без функції автодрайву у комплекті (Maquet GmbH)(Сужоу Ко Лтд)</t>
  </si>
  <si>
    <t>оперстіл Alphaclassic Pro з функцією поздовжнього зсуву у комплекті (Maquet GmbH)(Сужоу Ко Лтд)</t>
  </si>
  <si>
    <t>ларингоскоп</t>
  </si>
  <si>
    <t>апарат ШBЛ  HAMILTON - C6  у комплекті</t>
  </si>
  <si>
    <t>апарат ультразвуковий з набором датчиків СХ 50</t>
  </si>
  <si>
    <t>комплект обладнання для проведення досліджень методом ІФА</t>
  </si>
  <si>
    <t>автоклав- стерилізатор паровий на 75 л</t>
  </si>
  <si>
    <t>холодильник з мороз.камерою</t>
  </si>
  <si>
    <t>дозатор</t>
  </si>
  <si>
    <t>аквадистилятор електричний</t>
  </si>
  <si>
    <t>термостат сухоповітряний ТС-80</t>
  </si>
  <si>
    <t>апарат ШВЛ Evita V300 у комплекті</t>
  </si>
  <si>
    <t>капітальний ремонт частини приміщень в КНП«Вінницька міська клінічнв лікарня швидкої медичної допомоги» в рамках проекту EMERGENCY-2020 за адресою: м.Вінниця, вул.,Київська,68</t>
  </si>
  <si>
    <t>демонтаж мед.обладн., виготовл.енергетичного сертифікату, перевезення працівників, ремонт ШВЛ</t>
  </si>
  <si>
    <t>відхилення, (+/-)</t>
  </si>
  <si>
    <t>відхилення, 
(%)</t>
  </si>
  <si>
    <r>
      <t xml:space="preserve">Кошти від власних надходжень </t>
    </r>
    <r>
      <rPr>
        <i/>
        <sz val="14"/>
        <rFont val="Times New Roman"/>
        <family val="1"/>
        <charset val="204"/>
      </rPr>
      <t>(стажування лікарів-інтернів та медичне обслуговування іноземних громадян)</t>
    </r>
  </si>
  <si>
    <r>
      <t xml:space="preserve">витрати, пов'язані з використанням автомобілів </t>
    </r>
    <r>
      <rPr>
        <i/>
        <sz val="14"/>
        <rFont val="Times New Roman"/>
        <family val="1"/>
        <charset val="204"/>
      </rPr>
      <t>(бензин, дизельне паливо)</t>
    </r>
  </si>
  <si>
    <t>витрати, пов'язані з використанням автомобілів (ТО, ремонт)</t>
  </si>
  <si>
    <t>страхування водіїв, автотранспорту, на випадок СНіДу, членів ДПД</t>
  </si>
  <si>
    <t>охоронні послуги</t>
  </si>
  <si>
    <t>ремонт медичного обладнання</t>
  </si>
  <si>
    <t>метрологічна повірка медичного обладнання, повірка лічильників</t>
  </si>
  <si>
    <t>інформ.-консультативні послуги</t>
  </si>
  <si>
    <t>предмети, матеріали, обладнання, інвентар, господарські товари (принтери, меблі, сервер)</t>
  </si>
  <si>
    <t>витрати, пов'язані з використанням автомобілів (бензин, ДП)</t>
  </si>
  <si>
    <t>господарські товари, енергозберігаючі лампочки, картриджі, миючі засоби</t>
  </si>
  <si>
    <r>
      <t xml:space="preserve">витрати, пов'язані з використанням автомобілів </t>
    </r>
    <r>
      <rPr>
        <i/>
        <sz val="14"/>
        <rFont val="Times New Roman"/>
        <family val="1"/>
        <charset val="204"/>
      </rPr>
      <t>(технічне обслуговування та ремонт)</t>
    </r>
  </si>
  <si>
    <t>господарські товари,енергозберігаючі лампочки</t>
  </si>
  <si>
    <t>страхування водіїв, автотранспорту, на випадок СНіДу</t>
  </si>
  <si>
    <t>обслуговування банку</t>
  </si>
  <si>
    <t>демонтаж мед.обладнання, виготовлення енергетичного сертифікату, перевезення працівників, ремонт ШВЛ</t>
  </si>
  <si>
    <t>5.3.1</t>
  </si>
  <si>
    <t>9.1.1</t>
  </si>
  <si>
    <t>господарські товари</t>
  </si>
  <si>
    <t>бланки</t>
  </si>
  <si>
    <t>канцтовари</t>
  </si>
  <si>
    <t>Надходження від відсотків за залишками коштів на поточних рахунках</t>
  </si>
  <si>
    <t>Розшифровка до розділу  ІІІ "Рух грошових коштів (за прямим методом)"</t>
  </si>
  <si>
    <t>відхилення,
%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</si>
  <si>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</si>
  <si>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</si>
  <si>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</si>
  <si>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Інші надходження, усього, у тому числі:</t>
  </si>
  <si>
    <t>Видатки грошових коштів від операційної діяльності</t>
  </si>
  <si>
    <t>II. Рух коштів у результаті інвестиційної діяльності</t>
  </si>
  <si>
    <t xml:space="preserve">Надходження грошових коштів від інвестиційної діяльності </t>
  </si>
  <si>
    <t>Цільове фінансування, усього, у тому числі:</t>
  </si>
  <si>
    <t>кошти медичної субвенції з обласного бюджету</t>
  </si>
  <si>
    <t>кошти орендарів (відшкодування за енергоносії)</t>
  </si>
  <si>
    <t xml:space="preserve">Інші надходження (розшифрувати) </t>
  </si>
  <si>
    <t>Видатки грошових коштів від інвестиційної  діяльності</t>
  </si>
  <si>
    <t>Розділ ІІІ. Рух грошових коштів</t>
  </si>
  <si>
    <t xml:space="preserve">Надходження грошових коштів від операційної діяльності </t>
  </si>
  <si>
    <t>Цільове фінансування  (розшифрувати)</t>
  </si>
  <si>
    <r>
      <t>Інші надходження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</si>
  <si>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</si>
  <si>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</si>
  <si>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</si>
  <si>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додану вартість</t>
  </si>
  <si>
    <t xml:space="preserve">єдиний внесок на загальнообов'язкове державне соціальне страхування    </t>
  </si>
  <si>
    <t>Чистий рух коштів від операційної діяльності</t>
  </si>
  <si>
    <t xml:space="preserve">Видатки грошових коштів від інвестиційної діяльності </t>
  </si>
  <si>
    <t>Витрачання на придбання необоротних активів, у тому числі:</t>
  </si>
  <si>
    <t>придбання (виготовлення) інших необоротних матеріальних активів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</si>
  <si>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</si>
  <si>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</si>
  <si>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</si>
  <si>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</si>
  <si>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Надходження від отримання позик/кредитів/облігацій/векселів</t>
  </si>
  <si>
    <t xml:space="preserve">Видатки грошових коштів від фінансової діяльності </t>
  </si>
  <si>
    <t>Витрачання на погашення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</si>
  <si>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</si>
  <si>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</si>
  <si>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Чистий рух коштів від фінансової діяльності </t>
  </si>
  <si>
    <t>Чистий грошовий потік</t>
  </si>
  <si>
    <t>Залишок коштів на початок року</t>
  </si>
  <si>
    <t>Залишок коштів на кінець року</t>
  </si>
  <si>
    <t xml:space="preserve">ЗВІТ
 про виконання показників фінансового плану Комунального некомерційного підприємства "Вінницька міська клінічна лікарня швидкої медичної допомоги"
за 2020 рік
   </t>
  </si>
  <si>
    <t>Інші адміністративні витрати,усього, в т.ч.:</t>
  </si>
  <si>
    <t>Інші операційні витрати, усього, в т.ч.:</t>
  </si>
  <si>
    <t>кошти бюджету Вінницької міської об'єднаної територіальної громади/ кошти Вінницької міської територіальної громади</t>
  </si>
  <si>
    <t>Інші витрати, усього, в т.ч.:</t>
  </si>
  <si>
    <r>
      <t xml:space="preserve">кошти від власних надходжень </t>
    </r>
    <r>
      <rPr>
        <i/>
        <sz val="14"/>
        <rFont val="Times New Roman"/>
        <family val="1"/>
        <charset val="204"/>
      </rPr>
      <t>(стажування лікарів-інтернів та медичне обслуговування іноземних громадян)</t>
    </r>
  </si>
  <si>
    <r>
      <t>кошти орендарів</t>
    </r>
    <r>
      <rPr>
        <i/>
        <sz val="14"/>
        <rFont val="Times New Roman"/>
        <family val="1"/>
        <charset val="204"/>
      </rPr>
      <t xml:space="preserve"> (відшкодування за енергоносії)</t>
    </r>
  </si>
  <si>
    <t>1.1.5</t>
  </si>
  <si>
    <t>1.2.5</t>
  </si>
  <si>
    <t>1.3.2</t>
  </si>
  <si>
    <t>1.3.3</t>
  </si>
  <si>
    <t>1.3.5</t>
  </si>
  <si>
    <t xml:space="preserve">Відрахування на соціальні заходи </t>
  </si>
  <si>
    <t>Матеріальні витрати, усього, в т.ч.:</t>
  </si>
  <si>
    <t>2.1.5</t>
  </si>
  <si>
    <t>Інші витрат, усього в т.ч.:</t>
  </si>
  <si>
    <t>3.1.5</t>
  </si>
  <si>
    <t>3.2.5</t>
  </si>
  <si>
    <t>2.3.5</t>
  </si>
  <si>
    <t>3.3.5</t>
  </si>
  <si>
    <t>5.1.5</t>
  </si>
  <si>
    <t>5.2.5</t>
  </si>
  <si>
    <t>7.2.5</t>
  </si>
  <si>
    <t>7.3.5</t>
  </si>
  <si>
    <t>7.3</t>
  </si>
  <si>
    <t>9.3.5</t>
  </si>
  <si>
    <t>9.1.5</t>
  </si>
  <si>
    <t>9.2.5</t>
  </si>
  <si>
    <t>11.1.1</t>
  </si>
  <si>
    <t>12.1.5</t>
  </si>
  <si>
    <t>13.1.4</t>
  </si>
  <si>
    <t>13.2.4</t>
  </si>
  <si>
    <t>8.3.5</t>
  </si>
  <si>
    <t>Кошти  бюджету Вінницької міської обєднаної територіальної громади /кошти Вінницької міської територіальної громади</t>
  </si>
  <si>
    <t>Кошти медичної субвенції з обласного бюджету</t>
  </si>
  <si>
    <t>Нарахування амортизації на безоплатно отримані активи</t>
  </si>
  <si>
    <r>
      <t>кошти від власних надходжень</t>
    </r>
    <r>
      <rPr>
        <i/>
        <sz val="14"/>
        <rFont val="Times New Roman"/>
        <family val="1"/>
        <charset val="204"/>
      </rPr>
      <t xml:space="preserve"> (стажування лікарів-інтернів та медичне обслуговування іноземних громадян)</t>
    </r>
  </si>
  <si>
    <t xml:space="preserve">кошти  бюджету Вінницької міської обєднаної територіальної громади /бюджету Вінницької міської  територіальної громади </t>
  </si>
  <si>
    <t>ІІІ. Рух коштів у результаті фінансової діяльності</t>
  </si>
  <si>
    <t>Видатки грошових коштів від фінансової діяльності</t>
  </si>
  <si>
    <t>Інші надходження, усього, в т.ч.:</t>
  </si>
  <si>
    <t>Інші витрати, усього в т.ч.:</t>
  </si>
  <si>
    <t>9.2.1</t>
  </si>
  <si>
    <t>інші платежі (профспілкові внески)</t>
  </si>
  <si>
    <t>інші податки, збори та платежі (профспілкові внески)</t>
  </si>
  <si>
    <t>2.1.1</t>
  </si>
  <si>
    <t>Бюджетне фінансування (кошти ВМТГ)</t>
  </si>
  <si>
    <t>Інші джерела (кошти НСЗУ)</t>
  </si>
  <si>
    <t>факт 
2019 року</t>
  </si>
  <si>
    <t xml:space="preserve">Нараховані до сплати податки та збори до Державного бюджету України (податкові платежі)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</si>
</sst>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79" formatCode="_-* #,##0.0_₴_-;\-* #,##0.0_₴_-;_-* &quot;-&quot;?_₴_-;_-@_-"/>
    <numFmt numFmtId="180" formatCode="#,##0.000"/>
    <numFmt numFmtId="181" formatCode="_(* #,##0.0_);_(* \(#,##0.0\);_(* &quot;-&quot;??_);_(@_)"/>
  </numFmts>
  <fonts count="9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6"/>
      <color theme="1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55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  <xf numFmtId="0" fontId="2" fillId="0" borderId="0"/>
    <xf numFmtId="0" fontId="2" fillId="0" borderId="0"/>
  </cellStyleXfs>
  <cellXfs count="424">
    <xf numFmtId="0" fontId="0" fillId="0" borderId="0" xfId="0"/>
    <xf numFmtId="178" fontId="66" fillId="29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vertical="center"/>
    </xf>
    <xf numFmtId="0" fontId="62" fillId="0" borderId="0" xfId="0" applyFont="1" applyFill="1" applyAlignment="1">
      <alignment horizontal="left" vertical="center"/>
    </xf>
    <xf numFmtId="0" fontId="62" fillId="0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/>
    </xf>
    <xf numFmtId="0" fontId="66" fillId="29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0" fontId="62" fillId="0" borderId="0" xfId="0" applyFont="1" applyFill="1" applyAlignment="1">
      <alignment vertical="center"/>
    </xf>
    <xf numFmtId="0" fontId="62" fillId="0" borderId="0" xfId="0" quotePrefix="1" applyFont="1" applyFill="1" applyBorder="1" applyAlignment="1">
      <alignment horizontal="center" vertical="center"/>
    </xf>
    <xf numFmtId="170" fontId="68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 wrapText="1"/>
    </xf>
    <xf numFmtId="0" fontId="65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horizontal="center" vertical="center" wrapText="1"/>
    </xf>
    <xf numFmtId="0" fontId="65" fillId="22" borderId="17" xfId="0" applyFont="1" applyFill="1" applyBorder="1" applyAlignment="1">
      <alignment horizontal="center" vertical="center"/>
    </xf>
    <xf numFmtId="0" fontId="65" fillId="22" borderId="17" xfId="0" applyFont="1" applyFill="1" applyBorder="1" applyAlignment="1">
      <alignment horizontal="center" vertical="center" wrapText="1"/>
    </xf>
    <xf numFmtId="178" fontId="63" fillId="29" borderId="3" xfId="0" applyNumberFormat="1" applyFont="1" applyFill="1" applyBorder="1" applyAlignment="1">
      <alignment horizontal="center" vertical="center" wrapText="1"/>
    </xf>
    <xf numFmtId="178" fontId="65" fillId="29" borderId="3" xfId="0" applyNumberFormat="1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vertical="center"/>
    </xf>
    <xf numFmtId="0" fontId="63" fillId="22" borderId="3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vertical="center" wrapText="1"/>
    </xf>
    <xf numFmtId="0" fontId="65" fillId="22" borderId="17" xfId="0" applyFont="1" applyFill="1" applyBorder="1" applyAlignment="1">
      <alignment horizontal="center" vertical="center" wrapText="1" shrinkToFit="1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right" vertical="center"/>
    </xf>
    <xf numFmtId="0" fontId="62" fillId="29" borderId="0" xfId="0" applyFont="1" applyFill="1" applyAlignment="1">
      <alignment vertical="center"/>
    </xf>
    <xf numFmtId="0" fontId="66" fillId="29" borderId="0" xfId="0" applyFont="1" applyFill="1" applyBorder="1" applyAlignment="1">
      <alignment horizontal="left" vertical="center"/>
    </xf>
    <xf numFmtId="0" fontId="66" fillId="0" borderId="0" xfId="0" applyFont="1" applyFill="1" applyBorder="1" applyAlignment="1">
      <alignment horizontal="left" vertical="center"/>
    </xf>
    <xf numFmtId="0" fontId="62" fillId="29" borderId="13" xfId="0" applyFont="1" applyFill="1" applyBorder="1" applyAlignment="1">
      <alignment vertical="center"/>
    </xf>
    <xf numFmtId="0" fontId="62" fillId="29" borderId="13" xfId="0" applyFont="1" applyFill="1" applyBorder="1" applyAlignment="1">
      <alignment horizontal="center" vertical="center"/>
    </xf>
    <xf numFmtId="0" fontId="62" fillId="29" borderId="0" xfId="0" applyFont="1" applyFill="1" applyBorder="1" applyAlignment="1">
      <alignment horizontal="center" vertical="center" wrapText="1"/>
    </xf>
    <xf numFmtId="169" fontId="62" fillId="29" borderId="0" xfId="0" applyNumberFormat="1" applyFont="1" applyFill="1" applyBorder="1" applyAlignment="1">
      <alignment horizontal="center" vertical="center" wrapText="1"/>
    </xf>
    <xf numFmtId="0" fontId="62" fillId="29" borderId="0" xfId="0" applyFont="1" applyFill="1" applyAlignment="1">
      <alignment horizontal="center" vertical="center"/>
    </xf>
    <xf numFmtId="0" fontId="62" fillId="29" borderId="0" xfId="0" applyFont="1" applyFill="1" applyAlignment="1"/>
    <xf numFmtId="0" fontId="62" fillId="29" borderId="0" xfId="0" applyFont="1" applyFill="1" applyBorder="1" applyAlignment="1">
      <alignment horizontal="center"/>
    </xf>
    <xf numFmtId="0" fontId="62" fillId="29" borderId="0" xfId="0" applyFont="1" applyFill="1" applyBorder="1" applyAlignment="1"/>
    <xf numFmtId="0" fontId="62" fillId="0" borderId="0" xfId="0" applyFont="1" applyFill="1" applyAlignment="1"/>
    <xf numFmtId="0" fontId="68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vertical="center" wrapText="1" shrinkToFit="1"/>
    </xf>
    <xf numFmtId="0" fontId="62" fillId="29" borderId="0" xfId="0" applyFont="1" applyFill="1" applyBorder="1" applyAlignment="1">
      <alignment vertical="center" wrapText="1" shrinkToFit="1"/>
    </xf>
    <xf numFmtId="0" fontId="71" fillId="0" borderId="0" xfId="0" applyFont="1" applyFill="1" applyAlignment="1">
      <alignment vertical="center"/>
    </xf>
    <xf numFmtId="0" fontId="62" fillId="0" borderId="3" xfId="0" applyFont="1" applyFill="1" applyBorder="1" applyAlignment="1">
      <alignment horizontal="center" vertical="center"/>
    </xf>
    <xf numFmtId="178" fontId="66" fillId="0" borderId="3" xfId="0" applyNumberFormat="1" applyFont="1" applyFill="1" applyBorder="1" applyAlignment="1">
      <alignment horizontal="center" vertical="center" wrapText="1"/>
    </xf>
    <xf numFmtId="178" fontId="62" fillId="0" borderId="3" xfId="0" applyNumberFormat="1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178" fontId="63" fillId="0" borderId="3" xfId="0" applyNumberFormat="1" applyFont="1" applyFill="1" applyBorder="1" applyAlignment="1">
      <alignment horizontal="center" vertical="center" wrapText="1"/>
    </xf>
    <xf numFmtId="0" fontId="65" fillId="0" borderId="17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178" fontId="65" fillId="0" borderId="3" xfId="0" applyNumberFormat="1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vertical="center" wrapText="1"/>
    </xf>
    <xf numFmtId="0" fontId="62" fillId="0" borderId="3" xfId="0" applyFont="1" applyFill="1" applyBorder="1" applyAlignment="1">
      <alignment horizontal="left" vertical="center" wrapText="1"/>
    </xf>
    <xf numFmtId="0" fontId="62" fillId="29" borderId="3" xfId="0" applyFont="1" applyFill="1" applyBorder="1" applyAlignment="1">
      <alignment horizontal="center" vertical="center" wrapText="1"/>
    </xf>
    <xf numFmtId="178" fontId="64" fillId="0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 shrinkToFit="1"/>
    </xf>
    <xf numFmtId="0" fontId="66" fillId="0" borderId="3" xfId="0" applyFont="1" applyFill="1" applyBorder="1" applyAlignment="1">
      <alignment horizontal="center" vertical="center"/>
    </xf>
    <xf numFmtId="170" fontId="62" fillId="0" borderId="3" xfId="0" applyNumberFormat="1" applyFont="1" applyFill="1" applyBorder="1" applyAlignment="1">
      <alignment horizontal="center" vertical="center" wrapText="1"/>
    </xf>
    <xf numFmtId="49" fontId="66" fillId="0" borderId="3" xfId="0" applyNumberFormat="1" applyFont="1" applyFill="1" applyBorder="1" applyAlignment="1">
      <alignment horizontal="center" vertical="center"/>
    </xf>
    <xf numFmtId="177" fontId="66" fillId="0" borderId="3" xfId="0" applyNumberFormat="1" applyFont="1" applyFill="1" applyBorder="1" applyAlignment="1">
      <alignment horizontal="center" vertical="center" wrapText="1"/>
    </xf>
    <xf numFmtId="177" fontId="62" fillId="0" borderId="3" xfId="0" applyNumberFormat="1" applyFont="1" applyFill="1" applyBorder="1" applyAlignment="1">
      <alignment horizontal="center" vertical="center" wrapText="1"/>
    </xf>
    <xf numFmtId="170" fontId="66" fillId="0" borderId="3" xfId="0" applyNumberFormat="1" applyFont="1" applyFill="1" applyBorder="1" applyAlignment="1">
      <alignment horizontal="center" vertical="center" wrapText="1"/>
    </xf>
    <xf numFmtId="0" fontId="63" fillId="0" borderId="3" xfId="0" applyFont="1" applyFill="1" applyBorder="1" applyAlignment="1">
      <alignment horizontal="center" vertical="center" wrapText="1"/>
    </xf>
    <xf numFmtId="0" fontId="63" fillId="0" borderId="3" xfId="0" applyFont="1" applyFill="1" applyBorder="1" applyAlignment="1">
      <alignment vertical="center" wrapText="1"/>
    </xf>
    <xf numFmtId="0" fontId="69" fillId="0" borderId="0" xfId="0" applyFont="1" applyFill="1" applyBorder="1" applyAlignment="1">
      <alignment horizontal="center" wrapText="1"/>
    </xf>
    <xf numFmtId="0" fontId="77" fillId="0" borderId="3" xfId="0" applyFont="1" applyFill="1" applyBorder="1" applyAlignment="1">
      <alignment horizontal="center" vertical="center" wrapText="1"/>
    </xf>
    <xf numFmtId="178" fontId="77" fillId="0" borderId="3" xfId="0" applyNumberFormat="1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left" vertical="center" wrapText="1"/>
    </xf>
    <xf numFmtId="0" fontId="62" fillId="0" borderId="0" xfId="0" applyFont="1" applyFill="1" applyAlignment="1">
      <alignment horizontal="right" vertical="center"/>
    </xf>
    <xf numFmtId="0" fontId="62" fillId="0" borderId="13" xfId="0" applyFont="1" applyFill="1" applyBorder="1" applyAlignment="1">
      <alignment horizontal="center" vertical="center"/>
    </xf>
    <xf numFmtId="169" fontId="62" fillId="0" borderId="0" xfId="0" applyNumberFormat="1" applyFont="1" applyFill="1" applyBorder="1" applyAlignment="1">
      <alignment horizontal="center" vertical="center" wrapText="1"/>
    </xf>
    <xf numFmtId="0" fontId="68" fillId="0" borderId="19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vertical="center" wrapText="1" shrinkToFit="1"/>
    </xf>
    <xf numFmtId="0" fontId="62" fillId="0" borderId="0" xfId="0" applyFont="1" applyFill="1" applyAlignment="1">
      <alignment vertical="center" wrapText="1" shrinkToFit="1"/>
    </xf>
    <xf numFmtId="0" fontId="62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horizontal="center" vertical="center" wrapText="1"/>
    </xf>
    <xf numFmtId="178" fontId="79" fillId="0" borderId="3" xfId="0" applyNumberFormat="1" applyFont="1" applyFill="1" applyBorder="1" applyAlignment="1">
      <alignment horizontal="center" vertical="center" wrapText="1"/>
    </xf>
    <xf numFmtId="178" fontId="80" fillId="0" borderId="3" xfId="0" applyNumberFormat="1" applyFont="1" applyFill="1" applyBorder="1" applyAlignment="1">
      <alignment horizontal="center" vertical="center" wrapText="1"/>
    </xf>
    <xf numFmtId="0" fontId="66" fillId="0" borderId="3" xfId="0" applyFont="1" applyFill="1" applyBorder="1" applyAlignment="1" applyProtection="1">
      <alignment horizontal="left" vertical="center" wrapText="1"/>
      <protection locked="0"/>
    </xf>
    <xf numFmtId="0" fontId="62" fillId="0" borderId="3" xfId="182" applyFont="1" applyFill="1" applyBorder="1" applyAlignment="1">
      <alignment vertical="center" wrapText="1"/>
      <protection locked="0"/>
    </xf>
    <xf numFmtId="0" fontId="66" fillId="0" borderId="3" xfId="182" applyFont="1" applyFill="1" applyBorder="1" applyAlignment="1">
      <alignment vertical="center" wrapText="1"/>
      <protection locked="0"/>
    </xf>
    <xf numFmtId="0" fontId="66" fillId="0" borderId="3" xfId="245" applyFont="1" applyFill="1" applyBorder="1" applyAlignment="1">
      <alignment horizontal="left" vertical="center" wrapText="1"/>
    </xf>
    <xf numFmtId="0" fontId="62" fillId="0" borderId="3" xfId="245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center" vertical="center" wrapText="1" shrinkToFit="1"/>
    </xf>
    <xf numFmtId="170" fontId="65" fillId="0" borderId="0" xfId="0" applyNumberFormat="1" applyFont="1" applyFill="1" applyBorder="1" applyAlignment="1">
      <alignment horizontal="left" wrapText="1"/>
    </xf>
    <xf numFmtId="0" fontId="73" fillId="0" borderId="0" xfId="0" applyFont="1" applyFill="1" applyBorder="1" applyAlignment="1">
      <alignment vertical="center"/>
    </xf>
    <xf numFmtId="0" fontId="73" fillId="0" borderId="3" xfId="0" applyFont="1" applyFill="1" applyBorder="1" applyAlignment="1">
      <alignment horizontal="center" vertical="center"/>
    </xf>
    <xf numFmtId="0" fontId="69" fillId="29" borderId="0" xfId="0" applyFont="1" applyFill="1" applyBorder="1" applyAlignment="1">
      <alignment horizontal="center" wrapText="1"/>
    </xf>
    <xf numFmtId="0" fontId="62" fillId="29" borderId="0" xfId="0" applyFont="1" applyFill="1" applyAlignment="1">
      <alignment horizontal="center" vertical="center"/>
    </xf>
    <xf numFmtId="0" fontId="75" fillId="0" borderId="3" xfId="0" applyFont="1" applyFill="1" applyBorder="1" applyAlignment="1">
      <alignment horizontal="left" vertical="center" wrapText="1"/>
    </xf>
    <xf numFmtId="178" fontId="63" fillId="0" borderId="3" xfId="0" applyNumberFormat="1" applyFont="1" applyFill="1" applyBorder="1" applyAlignment="1">
      <alignment horizontal="center" vertical="center"/>
    </xf>
    <xf numFmtId="169" fontId="75" fillId="0" borderId="3" xfId="0" applyNumberFormat="1" applyFont="1" applyFill="1" applyBorder="1" applyAlignment="1">
      <alignment horizontal="right" vertical="center" wrapText="1"/>
    </xf>
    <xf numFmtId="169" fontId="75" fillId="0" borderId="3" xfId="0" applyNumberFormat="1" applyFont="1" applyFill="1" applyBorder="1" applyAlignment="1">
      <alignment horizontal="right" vertical="center"/>
    </xf>
    <xf numFmtId="0" fontId="84" fillId="0" borderId="3" xfId="0" applyFont="1" applyFill="1" applyBorder="1" applyAlignment="1">
      <alignment horizontal="center" vertical="center" wrapText="1"/>
    </xf>
    <xf numFmtId="0" fontId="83" fillId="0" borderId="3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vertical="center" wrapText="1"/>
    </xf>
    <xf numFmtId="0" fontId="75" fillId="0" borderId="3" xfId="0" applyFont="1" applyFill="1" applyBorder="1" applyAlignment="1">
      <alignment horizontal="right" vertical="center" wrapText="1"/>
    </xf>
    <xf numFmtId="178" fontId="75" fillId="0" borderId="3" xfId="0" applyNumberFormat="1" applyFont="1" applyFill="1" applyBorder="1" applyAlignment="1">
      <alignment horizontal="right" vertical="center"/>
    </xf>
    <xf numFmtId="0" fontId="75" fillId="0" borderId="3" xfId="0" applyFont="1" applyFill="1" applyBorder="1" applyAlignment="1">
      <alignment horizontal="left" wrapText="1"/>
    </xf>
    <xf numFmtId="178" fontId="75" fillId="0" borderId="3" xfId="0" applyNumberFormat="1" applyFont="1" applyFill="1" applyBorder="1" applyAlignment="1">
      <alignment horizontal="center" vertical="center" wrapText="1"/>
    </xf>
    <xf numFmtId="0" fontId="75" fillId="22" borderId="3" xfId="0" applyFont="1" applyFill="1" applyBorder="1" applyAlignment="1">
      <alignment horizontal="center" vertical="center"/>
    </xf>
    <xf numFmtId="170" fontId="75" fillId="22" borderId="3" xfId="0" applyNumberFormat="1" applyFont="1" applyFill="1" applyBorder="1" applyAlignment="1">
      <alignment horizontal="center" vertical="center" wrapText="1"/>
    </xf>
    <xf numFmtId="170" fontId="75" fillId="0" borderId="3" xfId="0" applyNumberFormat="1" applyFont="1" applyFill="1" applyBorder="1" applyAlignment="1">
      <alignment horizontal="right" vertical="center" wrapText="1"/>
    </xf>
    <xf numFmtId="0" fontId="75" fillId="22" borderId="3" xfId="0" quotePrefix="1" applyFont="1" applyFill="1" applyBorder="1" applyAlignment="1">
      <alignment horizontal="center" vertical="center"/>
    </xf>
    <xf numFmtId="178" fontId="75" fillId="29" borderId="3" xfId="0" applyNumberFormat="1" applyFont="1" applyFill="1" applyBorder="1" applyAlignment="1">
      <alignment horizontal="center" vertical="center" wrapText="1"/>
    </xf>
    <xf numFmtId="0" fontId="85" fillId="0" borderId="3" xfId="0" applyFont="1" applyFill="1" applyBorder="1" applyAlignment="1">
      <alignment horizontal="left" vertical="center" wrapText="1"/>
    </xf>
    <xf numFmtId="0" fontId="85" fillId="0" borderId="3" xfId="0" quotePrefix="1" applyFont="1" applyFill="1" applyBorder="1" applyAlignment="1">
      <alignment horizontal="center" vertical="center"/>
    </xf>
    <xf numFmtId="178" fontId="85" fillId="0" borderId="3" xfId="0" applyNumberFormat="1" applyFont="1" applyFill="1" applyBorder="1" applyAlignment="1">
      <alignment horizontal="center" vertical="center" wrapText="1"/>
    </xf>
    <xf numFmtId="0" fontId="77" fillId="0" borderId="3" xfId="0" quotePrefix="1" applyFont="1" applyFill="1" applyBorder="1" applyAlignment="1">
      <alignment horizontal="center" vertical="center"/>
    </xf>
    <xf numFmtId="169" fontId="75" fillId="0" borderId="3" xfId="354" applyNumberFormat="1" applyFont="1" applyFill="1" applyBorder="1" applyAlignment="1">
      <alignment horizontal="center" vertical="center"/>
    </xf>
    <xf numFmtId="0" fontId="77" fillId="29" borderId="3" xfId="0" quotePrefix="1" applyFont="1" applyFill="1" applyBorder="1" applyAlignment="1">
      <alignment horizontal="center" vertical="center"/>
    </xf>
    <xf numFmtId="0" fontId="77" fillId="22" borderId="3" xfId="0" quotePrefix="1" applyFont="1" applyFill="1" applyBorder="1" applyAlignment="1">
      <alignment horizontal="center" vertical="center"/>
    </xf>
    <xf numFmtId="169" fontId="75" fillId="0" borderId="3" xfId="0" applyNumberFormat="1" applyFont="1" applyFill="1" applyBorder="1" applyAlignment="1">
      <alignment vertical="center" wrapText="1"/>
    </xf>
    <xf numFmtId="0" fontId="85" fillId="0" borderId="3" xfId="0" applyFont="1" applyBorder="1" applyAlignment="1">
      <alignment horizontal="left" vertical="center" wrapText="1"/>
    </xf>
    <xf numFmtId="0" fontId="85" fillId="22" borderId="3" xfId="0" quotePrefix="1" applyFont="1" applyFill="1" applyBorder="1" applyAlignment="1">
      <alignment horizontal="center" vertical="center"/>
    </xf>
    <xf numFmtId="0" fontId="75" fillId="29" borderId="3" xfId="0" applyFont="1" applyFill="1" applyBorder="1" applyAlignment="1">
      <alignment horizontal="left" vertical="center" wrapText="1"/>
    </xf>
    <xf numFmtId="169" fontId="75" fillId="0" borderId="3" xfId="0" applyNumberFormat="1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178" fontId="63" fillId="29" borderId="3" xfId="0" applyNumberFormat="1" applyFont="1" applyFill="1" applyBorder="1" applyAlignment="1">
      <alignment vertical="center"/>
    </xf>
    <xf numFmtId="0" fontId="62" fillId="29" borderId="3" xfId="0" applyFont="1" applyFill="1" applyBorder="1" applyAlignment="1">
      <alignment horizontal="left" vertical="center" wrapText="1"/>
    </xf>
    <xf numFmtId="178" fontId="76" fillId="0" borderId="3" xfId="0" applyNumberFormat="1" applyFont="1" applyFill="1" applyBorder="1" applyAlignment="1">
      <alignment horizontal="right" vertical="center" wrapText="1"/>
    </xf>
    <xf numFmtId="178" fontId="74" fillId="0" borderId="3" xfId="0" applyNumberFormat="1" applyFont="1" applyFill="1" applyBorder="1" applyAlignment="1">
      <alignment horizontal="right" vertical="center" wrapText="1"/>
    </xf>
    <xf numFmtId="181" fontId="62" fillId="0" borderId="3" xfId="0" applyNumberFormat="1" applyFont="1" applyFill="1" applyBorder="1" applyAlignment="1">
      <alignment horizontal="center" vertical="center" wrapText="1"/>
    </xf>
    <xf numFmtId="178" fontId="76" fillId="0" borderId="3" xfId="0" applyNumberFormat="1" applyFont="1" applyFill="1" applyBorder="1" applyAlignment="1">
      <alignment horizontal="center" vertical="center" wrapText="1"/>
    </xf>
    <xf numFmtId="178" fontId="62" fillId="0" borderId="3" xfId="0" applyNumberFormat="1" applyFont="1" applyFill="1" applyBorder="1" applyAlignment="1">
      <alignment horizontal="right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181" fontId="76" fillId="0" borderId="3" xfId="0" applyNumberFormat="1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170" fontId="79" fillId="0" borderId="3" xfId="0" applyNumberFormat="1" applyFont="1" applyFill="1" applyBorder="1" applyAlignment="1">
      <alignment horizontal="center" vertical="center" wrapText="1"/>
    </xf>
    <xf numFmtId="178" fontId="66" fillId="0" borderId="3" xfId="0" applyNumberFormat="1" applyFont="1" applyFill="1" applyBorder="1" applyAlignment="1">
      <alignment horizontal="right" vertical="center" wrapText="1"/>
    </xf>
    <xf numFmtId="170" fontId="76" fillId="0" borderId="3" xfId="0" applyNumberFormat="1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vertical="center" wrapText="1"/>
    </xf>
    <xf numFmtId="0" fontId="73" fillId="0" borderId="17" xfId="0" applyFont="1" applyFill="1" applyBorder="1" applyAlignment="1">
      <alignment horizontal="center" vertical="center" wrapText="1"/>
    </xf>
    <xf numFmtId="0" fontId="65" fillId="0" borderId="13" xfId="0" applyFont="1" applyFill="1" applyBorder="1" applyAlignment="1">
      <alignment horizontal="center" vertical="center"/>
    </xf>
    <xf numFmtId="0" fontId="65" fillId="22" borderId="16" xfId="0" applyFont="1" applyFill="1" applyBorder="1" applyAlignment="1">
      <alignment horizontal="center" vertical="center" wrapText="1"/>
    </xf>
    <xf numFmtId="178" fontId="65" fillId="29" borderId="3" xfId="0" applyNumberFormat="1" applyFont="1" applyFill="1" applyBorder="1" applyAlignment="1">
      <alignment vertical="center"/>
    </xf>
    <xf numFmtId="178" fontId="85" fillId="29" borderId="3" xfId="0" applyNumberFormat="1" applyFont="1" applyFill="1" applyBorder="1" applyAlignment="1">
      <alignment horizontal="center" vertical="center" wrapText="1"/>
    </xf>
    <xf numFmtId="169" fontId="85" fillId="0" borderId="3" xfId="0" applyNumberFormat="1" applyFont="1" applyFill="1" applyBorder="1" applyAlignment="1">
      <alignment horizontal="center" vertical="center" wrapText="1"/>
    </xf>
    <xf numFmtId="0" fontId="65" fillId="29" borderId="0" xfId="0" applyFont="1" applyFill="1" applyAlignment="1">
      <alignment horizontal="center" vertical="center"/>
    </xf>
    <xf numFmtId="0" fontId="65" fillId="0" borderId="13" xfId="0" applyFont="1" applyFill="1" applyBorder="1" applyAlignment="1"/>
    <xf numFmtId="0" fontId="63" fillId="0" borderId="13" xfId="0" applyFont="1" applyFill="1" applyBorder="1" applyAlignment="1"/>
    <xf numFmtId="0" fontId="65" fillId="0" borderId="13" xfId="0" applyFont="1" applyFill="1" applyBorder="1" applyAlignment="1">
      <alignment vertical="center"/>
    </xf>
    <xf numFmtId="0" fontId="73" fillId="0" borderId="17" xfId="0" applyFont="1" applyFill="1" applyBorder="1" applyAlignment="1">
      <alignment horizontal="center" vertical="center"/>
    </xf>
    <xf numFmtId="0" fontId="73" fillId="0" borderId="20" xfId="0" applyFont="1" applyFill="1" applyBorder="1" applyAlignment="1">
      <alignment horizontal="center" vertical="center" wrapText="1"/>
    </xf>
    <xf numFmtId="0" fontId="73" fillId="0" borderId="0" xfId="0" applyFont="1" applyFill="1" applyAlignment="1">
      <alignment horizontal="left" vertical="center"/>
    </xf>
    <xf numFmtId="0" fontId="73" fillId="0" borderId="0" xfId="0" applyFont="1" applyFill="1" applyAlignment="1">
      <alignment horizontal="center" vertical="center"/>
    </xf>
    <xf numFmtId="0" fontId="87" fillId="0" borderId="0" xfId="0" applyFont="1" applyFill="1" applyAlignment="1">
      <alignment horizontal="center" vertical="center"/>
    </xf>
    <xf numFmtId="0" fontId="73" fillId="22" borderId="3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177" fontId="62" fillId="0" borderId="3" xfId="0" applyNumberFormat="1" applyFont="1" applyFill="1" applyBorder="1" applyAlignment="1">
      <alignment horizontal="right" vertical="center" wrapText="1"/>
    </xf>
    <xf numFmtId="170" fontId="62" fillId="0" borderId="3" xfId="0" applyNumberFormat="1" applyFont="1" applyFill="1" applyBorder="1" applyAlignment="1">
      <alignment horizontal="right" vertical="center" wrapText="1"/>
    </xf>
    <xf numFmtId="181" fontId="62" fillId="0" borderId="3" xfId="0" applyNumberFormat="1" applyFont="1" applyFill="1" applyBorder="1" applyAlignment="1">
      <alignment horizontal="right" vertical="center" wrapText="1"/>
    </xf>
    <xf numFmtId="1" fontId="66" fillId="0" borderId="3" xfId="0" applyNumberFormat="1" applyFont="1" applyFill="1" applyBorder="1" applyAlignment="1">
      <alignment horizontal="right" vertical="center" wrapText="1"/>
    </xf>
    <xf numFmtId="1" fontId="76" fillId="0" borderId="3" xfId="0" applyNumberFormat="1" applyFont="1" applyFill="1" applyBorder="1" applyAlignment="1">
      <alignment horizontal="right" vertical="center" wrapText="1"/>
    </xf>
    <xf numFmtId="178" fontId="66" fillId="0" borderId="3" xfId="0" applyNumberFormat="1" applyFont="1" applyFill="1" applyBorder="1" applyAlignment="1">
      <alignment vertical="center" wrapText="1"/>
    </xf>
    <xf numFmtId="0" fontId="77" fillId="0" borderId="3" xfId="0" applyFont="1" applyFill="1" applyBorder="1" applyAlignment="1">
      <alignment horizontal="left" vertical="center" wrapText="1"/>
    </xf>
    <xf numFmtId="178" fontId="75" fillId="0" borderId="3" xfId="0" applyNumberFormat="1" applyFont="1" applyFill="1" applyBorder="1" applyAlignment="1">
      <alignment horizontal="right" vertical="center" wrapText="1"/>
    </xf>
    <xf numFmtId="0" fontId="77" fillId="0" borderId="3" xfId="0" applyFont="1" applyFill="1" applyBorder="1" applyAlignment="1">
      <alignment horizontal="right" vertical="center" wrapText="1"/>
    </xf>
    <xf numFmtId="178" fontId="77" fillId="0" borderId="3" xfId="0" applyNumberFormat="1" applyFont="1" applyFill="1" applyBorder="1" applyAlignment="1">
      <alignment horizontal="right" vertical="center" wrapText="1"/>
    </xf>
    <xf numFmtId="0" fontId="75" fillId="0" borderId="3" xfId="182" applyFont="1" applyFill="1" applyBorder="1" applyAlignment="1">
      <alignment vertical="center" wrapText="1"/>
      <protection locked="0"/>
    </xf>
    <xf numFmtId="169" fontId="65" fillId="0" borderId="3" xfId="0" applyNumberFormat="1" applyFont="1" applyFill="1" applyBorder="1" applyAlignment="1">
      <alignment horizontal="right" wrapText="1"/>
    </xf>
    <xf numFmtId="0" fontId="75" fillId="0" borderId="3" xfId="0" applyFont="1" applyFill="1" applyBorder="1" applyAlignment="1">
      <alignment vertical="center" wrapText="1"/>
    </xf>
    <xf numFmtId="181" fontId="65" fillId="0" borderId="3" xfId="0" applyNumberFormat="1" applyFont="1" applyFill="1" applyBorder="1" applyAlignment="1">
      <alignment vertical="center" wrapText="1"/>
    </xf>
    <xf numFmtId="0" fontId="75" fillId="0" borderId="3" xfId="353" applyFont="1" applyFill="1" applyBorder="1" applyAlignment="1">
      <alignment horizontal="left" vertical="center" wrapText="1"/>
    </xf>
    <xf numFmtId="0" fontId="77" fillId="0" borderId="3" xfId="182" applyFont="1" applyFill="1" applyBorder="1" applyAlignment="1">
      <alignment vertical="center" wrapText="1"/>
      <protection locked="0"/>
    </xf>
    <xf numFmtId="0" fontId="85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vertical="center" wrapText="1"/>
    </xf>
    <xf numFmtId="178" fontId="85" fillId="0" borderId="3" xfId="0" applyNumberFormat="1" applyFont="1" applyFill="1" applyBorder="1" applyAlignment="1">
      <alignment horizontal="right" vertical="center" wrapText="1"/>
    </xf>
    <xf numFmtId="0" fontId="65" fillId="22" borderId="3" xfId="0" applyFont="1" applyFill="1" applyBorder="1" applyAlignment="1">
      <alignment horizontal="center" vertical="center"/>
    </xf>
    <xf numFmtId="0" fontId="75" fillId="0" borderId="3" xfId="354" applyFont="1" applyFill="1" applyBorder="1" applyAlignment="1">
      <alignment horizontal="left" vertical="center" wrapText="1"/>
    </xf>
    <xf numFmtId="181" fontId="75" fillId="0" borderId="3" xfId="0" applyNumberFormat="1" applyFont="1" applyFill="1" applyBorder="1" applyAlignment="1">
      <alignment horizontal="right" vertical="center" wrapText="1"/>
    </xf>
    <xf numFmtId="0" fontId="77" fillId="0" borderId="0" xfId="0" applyFont="1" applyFill="1" applyBorder="1" applyAlignment="1">
      <alignment horizontal="center" vertical="center" wrapText="1"/>
    </xf>
    <xf numFmtId="0" fontId="75" fillId="0" borderId="17" xfId="0" applyFont="1" applyFill="1" applyBorder="1" applyAlignment="1">
      <alignment horizontal="center" vertical="center" wrapText="1"/>
    </xf>
    <xf numFmtId="169" fontId="75" fillId="0" borderId="3" xfId="0" applyNumberFormat="1" applyFont="1" applyFill="1" applyBorder="1" applyAlignment="1">
      <alignment horizontal="right" wrapText="1"/>
    </xf>
    <xf numFmtId="0" fontId="75" fillId="0" borderId="0" xfId="0" applyFont="1" applyFill="1" applyBorder="1" applyAlignment="1">
      <alignment horizontal="center" vertical="center"/>
    </xf>
    <xf numFmtId="0" fontId="75" fillId="0" borderId="13" xfId="0" applyFont="1" applyFill="1" applyBorder="1" applyAlignment="1"/>
    <xf numFmtId="0" fontId="77" fillId="0" borderId="13" xfId="0" applyFont="1" applyFill="1" applyBorder="1" applyAlignment="1"/>
    <xf numFmtId="178" fontId="80" fillId="29" borderId="3" xfId="0" applyNumberFormat="1" applyFont="1" applyFill="1" applyBorder="1" applyAlignment="1">
      <alignment horizontal="center" vertical="center" wrapText="1"/>
    </xf>
    <xf numFmtId="179" fontId="77" fillId="0" borderId="3" xfId="0" applyNumberFormat="1" applyFont="1" applyFill="1" applyBorder="1" applyAlignment="1">
      <alignment horizontal="right" vertical="center" wrapText="1"/>
    </xf>
    <xf numFmtId="170" fontId="77" fillId="0" borderId="3" xfId="0" applyNumberFormat="1" applyFont="1" applyFill="1" applyBorder="1" applyAlignment="1">
      <alignment horizontal="right" vertical="center" wrapText="1"/>
    </xf>
    <xf numFmtId="170" fontId="75" fillId="0" borderId="3" xfId="0" applyNumberFormat="1" applyFont="1" applyFill="1" applyBorder="1" applyAlignment="1">
      <alignment horizontal="center" vertical="center" wrapText="1"/>
    </xf>
    <xf numFmtId="170" fontId="77" fillId="0" borderId="3" xfId="0" applyNumberFormat="1" applyFont="1" applyFill="1" applyBorder="1" applyAlignment="1">
      <alignment horizontal="center" vertical="center" wrapText="1"/>
    </xf>
    <xf numFmtId="170" fontId="75" fillId="0" borderId="3" xfId="0" applyNumberFormat="1" applyFont="1" applyFill="1" applyBorder="1" applyAlignment="1">
      <alignment horizontal="left" vertical="center" wrapText="1"/>
    </xf>
    <xf numFmtId="178" fontId="75" fillId="0" borderId="3" xfId="0" applyNumberFormat="1" applyFont="1" applyFill="1" applyBorder="1" applyAlignment="1">
      <alignment horizontal="left" vertical="center"/>
    </xf>
    <xf numFmtId="178" fontId="75" fillId="0" borderId="3" xfId="0" applyNumberFormat="1" applyFont="1" applyFill="1" applyBorder="1" applyAlignment="1">
      <alignment horizontal="left" vertical="center" wrapText="1"/>
    </xf>
    <xf numFmtId="170" fontId="77" fillId="0" borderId="3" xfId="0" applyNumberFormat="1" applyFont="1" applyFill="1" applyBorder="1" applyAlignment="1">
      <alignment horizontal="right" vertical="center" wrapText="1" shrinkToFit="1"/>
    </xf>
    <xf numFmtId="0" fontId="89" fillId="0" borderId="3" xfId="0" applyFont="1" applyFill="1" applyBorder="1" applyAlignment="1">
      <alignment horizontal="center" vertical="center" wrapText="1"/>
    </xf>
    <xf numFmtId="0" fontId="90" fillId="0" borderId="3" xfId="0" applyFont="1" applyFill="1" applyBorder="1" applyAlignment="1">
      <alignment horizontal="left" vertical="center" wrapText="1"/>
    </xf>
    <xf numFmtId="0" fontId="75" fillId="0" borderId="15" xfId="0" applyFont="1" applyFill="1" applyBorder="1" applyAlignment="1">
      <alignment horizontal="left" vertical="center" wrapText="1"/>
    </xf>
    <xf numFmtId="0" fontId="91" fillId="0" borderId="3" xfId="0" applyFont="1" applyFill="1" applyBorder="1" applyAlignment="1">
      <alignment horizontal="left" vertical="center" wrapText="1"/>
    </xf>
    <xf numFmtId="0" fontId="91" fillId="0" borderId="15" xfId="0" applyFont="1" applyFill="1" applyBorder="1" applyAlignment="1">
      <alignment horizontal="left" vertical="center" wrapText="1"/>
    </xf>
    <xf numFmtId="178" fontId="90" fillId="0" borderId="3" xfId="0" applyNumberFormat="1" applyFont="1" applyFill="1" applyBorder="1" applyAlignment="1">
      <alignment horizontal="right" vertical="center" wrapText="1"/>
    </xf>
    <xf numFmtId="178" fontId="75" fillId="0" borderId="3" xfId="0" applyNumberFormat="1" applyFont="1" applyFill="1" applyBorder="1" applyAlignment="1">
      <alignment horizontal="right" vertical="center" wrapText="1" shrinkToFit="1"/>
    </xf>
    <xf numFmtId="178" fontId="77" fillId="0" borderId="3" xfId="0" applyNumberFormat="1" applyFont="1" applyFill="1" applyBorder="1" applyAlignment="1">
      <alignment horizontal="right" vertical="center" wrapText="1" shrinkToFit="1"/>
    </xf>
    <xf numFmtId="178" fontId="63" fillId="0" borderId="3" xfId="0" applyNumberFormat="1" applyFont="1" applyFill="1" applyBorder="1" applyAlignment="1">
      <alignment horizontal="right" vertical="center" wrapText="1"/>
    </xf>
    <xf numFmtId="178" fontId="65" fillId="0" borderId="3" xfId="0" applyNumberFormat="1" applyFont="1" applyFill="1" applyBorder="1" applyAlignment="1">
      <alignment horizontal="right" vertical="center" wrapText="1"/>
    </xf>
    <xf numFmtId="0" fontId="64" fillId="0" borderId="3" xfId="0" applyFont="1" applyFill="1" applyBorder="1" applyAlignment="1">
      <alignment horizontal="left" vertical="center" wrapText="1"/>
    </xf>
    <xf numFmtId="0" fontId="63" fillId="0" borderId="3" xfId="0" applyFont="1" applyFill="1" applyBorder="1" applyAlignment="1">
      <alignment horizontal="left" vertical="center" wrapText="1"/>
    </xf>
    <xf numFmtId="0" fontId="75" fillId="0" borderId="3" xfId="0" applyFont="1" applyFill="1" applyBorder="1" applyAlignment="1">
      <alignment horizontal="right" vertical="center"/>
    </xf>
    <xf numFmtId="0" fontId="88" fillId="0" borderId="3" xfId="0" applyFont="1" applyFill="1" applyBorder="1" applyAlignment="1">
      <alignment vertical="center" wrapText="1"/>
    </xf>
    <xf numFmtId="169" fontId="63" fillId="0" borderId="3" xfId="0" applyNumberFormat="1" applyFont="1" applyFill="1" applyBorder="1" applyAlignment="1">
      <alignment horizontal="right" vertical="center" wrapText="1"/>
    </xf>
    <xf numFmtId="0" fontId="64" fillId="0" borderId="3" xfId="0" applyFont="1" applyFill="1" applyBorder="1" applyAlignment="1">
      <alignment vertical="center" wrapText="1"/>
    </xf>
    <xf numFmtId="169" fontId="65" fillId="0" borderId="3" xfId="0" applyNumberFormat="1" applyFont="1" applyFill="1" applyBorder="1" applyAlignment="1">
      <alignment horizontal="right" vertical="center" wrapText="1"/>
    </xf>
    <xf numFmtId="0" fontId="77" fillId="0" borderId="16" xfId="0" applyFont="1" applyFill="1" applyBorder="1" applyAlignment="1">
      <alignment horizontal="left" vertical="center" wrapText="1"/>
    </xf>
    <xf numFmtId="0" fontId="77" fillId="0" borderId="15" xfId="0" applyFont="1" applyFill="1" applyBorder="1" applyAlignment="1">
      <alignment horizontal="left" vertical="center" wrapText="1"/>
    </xf>
    <xf numFmtId="0" fontId="77" fillId="0" borderId="3" xfId="0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horizontal="left" wrapText="1"/>
    </xf>
    <xf numFmtId="0" fontId="62" fillId="0" borderId="0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  <xf numFmtId="0" fontId="62" fillId="0" borderId="17" xfId="0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center" vertical="center" wrapText="1"/>
    </xf>
    <xf numFmtId="0" fontId="87" fillId="0" borderId="0" xfId="0" applyFont="1" applyFill="1" applyBorder="1" applyAlignment="1">
      <alignment vertical="center"/>
    </xf>
    <xf numFmtId="170" fontId="62" fillId="0" borderId="0" xfId="0" applyNumberFormat="1" applyFont="1" applyFill="1" applyBorder="1" applyAlignment="1">
      <alignment horizontal="left" wrapText="1"/>
    </xf>
    <xf numFmtId="0" fontId="66" fillId="29" borderId="3" xfId="0" applyFont="1" applyFill="1" applyBorder="1" applyAlignment="1" applyProtection="1">
      <alignment horizontal="center" vertical="center" wrapText="1"/>
      <protection locked="0"/>
    </xf>
    <xf numFmtId="0" fontId="66" fillId="29" borderId="3" xfId="182" applyFont="1" applyFill="1" applyBorder="1" applyAlignment="1">
      <alignment vertical="center" wrapText="1"/>
      <protection locked="0"/>
    </xf>
    <xf numFmtId="0" fontId="62" fillId="29" borderId="3" xfId="182" applyFont="1" applyFill="1" applyBorder="1" applyAlignment="1">
      <alignment vertical="center" wrapText="1"/>
      <protection locked="0"/>
    </xf>
    <xf numFmtId="0" fontId="68" fillId="29" borderId="3" xfId="0" applyFont="1" applyFill="1" applyBorder="1" applyAlignment="1">
      <alignment horizontal="left" vertical="center" wrapText="1"/>
    </xf>
    <xf numFmtId="0" fontId="66" fillId="29" borderId="17" xfId="0" applyFont="1" applyFill="1" applyBorder="1" applyAlignment="1" applyProtection="1">
      <alignment horizontal="left" vertical="center" wrapText="1"/>
      <protection locked="0"/>
    </xf>
    <xf numFmtId="0" fontId="66" fillId="29" borderId="17" xfId="0" applyFont="1" applyFill="1" applyBorder="1" applyAlignment="1" applyProtection="1">
      <alignment horizontal="center" vertical="center" wrapText="1"/>
      <protection locked="0"/>
    </xf>
    <xf numFmtId="0" fontId="62" fillId="29" borderId="17" xfId="0" applyFont="1" applyFill="1" applyBorder="1" applyAlignment="1" applyProtection="1">
      <alignment horizontal="left" vertical="center" wrapText="1"/>
      <protection locked="0"/>
    </xf>
    <xf numFmtId="0" fontId="62" fillId="29" borderId="18" xfId="0" applyFont="1" applyFill="1" applyBorder="1" applyAlignment="1">
      <alignment horizontal="left" vertical="center" wrapText="1"/>
    </xf>
    <xf numFmtId="0" fontId="66" fillId="29" borderId="3" xfId="0" applyFont="1" applyFill="1" applyBorder="1" applyAlignment="1">
      <alignment horizontal="left" vertical="center" wrapText="1"/>
    </xf>
    <xf numFmtId="0" fontId="66" fillId="29" borderId="18" xfId="0" applyFont="1" applyFill="1" applyBorder="1" applyAlignment="1">
      <alignment horizontal="left" vertical="center" wrapText="1"/>
    </xf>
    <xf numFmtId="181" fontId="66" fillId="0" borderId="3" xfId="0" applyNumberFormat="1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/>
    </xf>
    <xf numFmtId="181" fontId="68" fillId="0" borderId="3" xfId="0" applyNumberFormat="1" applyFont="1" applyFill="1" applyBorder="1" applyAlignment="1">
      <alignment horizontal="center" vertical="center" wrapText="1"/>
    </xf>
    <xf numFmtId="0" fontId="66" fillId="0" borderId="17" xfId="0" applyFont="1" applyFill="1" applyBorder="1" applyAlignment="1">
      <alignment horizontal="center" vertical="center" wrapText="1"/>
    </xf>
    <xf numFmtId="181" fontId="66" fillId="0" borderId="17" xfId="0" applyNumberFormat="1" applyFont="1" applyFill="1" applyBorder="1" applyAlignment="1">
      <alignment horizontal="center" vertical="center" wrapText="1"/>
    </xf>
    <xf numFmtId="181" fontId="62" fillId="0" borderId="17" xfId="0" applyNumberFormat="1" applyFont="1" applyFill="1" applyBorder="1" applyAlignment="1">
      <alignment horizontal="center" vertical="center" wrapText="1"/>
    </xf>
    <xf numFmtId="0" fontId="68" fillId="0" borderId="17" xfId="0" applyFont="1" applyFill="1" applyBorder="1" applyAlignment="1">
      <alignment horizontal="center" vertical="center" wrapText="1"/>
    </xf>
    <xf numFmtId="181" fontId="68" fillId="0" borderId="17" xfId="0" applyNumberFormat="1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vertical="center"/>
    </xf>
    <xf numFmtId="178" fontId="63" fillId="0" borderId="0" xfId="0" applyNumberFormat="1" applyFont="1" applyFill="1" applyBorder="1" applyAlignment="1">
      <alignment vertical="center"/>
    </xf>
    <xf numFmtId="178" fontId="65" fillId="0" borderId="0" xfId="0" applyNumberFormat="1" applyFont="1" applyFill="1" applyBorder="1" applyAlignment="1">
      <alignment vertical="center"/>
    </xf>
    <xf numFmtId="0" fontId="75" fillId="0" borderId="3" xfId="0" applyFont="1" applyFill="1" applyBorder="1" applyAlignment="1">
      <alignment horizontal="center" vertical="center"/>
    </xf>
    <xf numFmtId="178" fontId="65" fillId="0" borderId="3" xfId="0" applyNumberFormat="1" applyFont="1" applyFill="1" applyBorder="1" applyAlignment="1">
      <alignment horizontal="center" vertical="center"/>
    </xf>
    <xf numFmtId="170" fontId="65" fillId="0" borderId="0" xfId="0" applyNumberFormat="1" applyFont="1" applyFill="1" applyBorder="1" applyAlignment="1">
      <alignment vertical="center"/>
    </xf>
    <xf numFmtId="0" fontId="65" fillId="29" borderId="16" xfId="0" applyFont="1" applyFill="1" applyBorder="1" applyAlignment="1">
      <alignment horizontal="left" vertical="center" wrapText="1"/>
    </xf>
    <xf numFmtId="0" fontId="75" fillId="0" borderId="15" xfId="0" applyFont="1" applyFill="1" applyBorder="1" applyAlignment="1">
      <alignment horizontal="center" vertical="center"/>
    </xf>
    <xf numFmtId="0" fontId="77" fillId="0" borderId="15" xfId="0" applyFont="1" applyFill="1" applyBorder="1" applyAlignment="1">
      <alignment horizontal="center" vertical="center"/>
    </xf>
    <xf numFmtId="0" fontId="75" fillId="0" borderId="15" xfId="0" applyFont="1" applyFill="1" applyBorder="1" applyAlignment="1">
      <alignment vertical="center"/>
    </xf>
    <xf numFmtId="0" fontId="75" fillId="29" borderId="3" xfId="0" applyFont="1" applyFill="1" applyBorder="1" applyAlignment="1">
      <alignment vertical="center" wrapText="1"/>
    </xf>
    <xf numFmtId="0" fontId="75" fillId="0" borderId="3" xfId="0" applyFont="1" applyFill="1" applyBorder="1" applyAlignment="1">
      <alignment vertical="center"/>
    </xf>
    <xf numFmtId="0" fontId="75" fillId="0" borderId="3" xfId="0" applyFont="1" applyFill="1" applyBorder="1" applyAlignment="1">
      <alignment horizontal="center"/>
    </xf>
    <xf numFmtId="0" fontId="77" fillId="0" borderId="15" xfId="0" applyFont="1" applyFill="1" applyBorder="1" applyAlignment="1">
      <alignment horizontal="center" vertical="center" wrapText="1"/>
    </xf>
    <xf numFmtId="0" fontId="77" fillId="0" borderId="15" xfId="0" applyFont="1" applyFill="1" applyBorder="1" applyAlignment="1">
      <alignment vertical="center" wrapText="1"/>
    </xf>
    <xf numFmtId="0" fontId="77" fillId="0" borderId="3" xfId="0" applyFont="1" applyFill="1" applyBorder="1" applyAlignment="1">
      <alignment vertical="center"/>
    </xf>
    <xf numFmtId="0" fontId="75" fillId="0" borderId="18" xfId="0" applyFont="1" applyFill="1" applyBorder="1" applyAlignment="1">
      <alignment horizontal="center"/>
    </xf>
    <xf numFmtId="0" fontId="75" fillId="29" borderId="15" xfId="0" applyFont="1" applyFill="1" applyBorder="1" applyAlignment="1">
      <alignment horizontal="left" vertical="center" wrapText="1"/>
    </xf>
    <xf numFmtId="0" fontId="75" fillId="29" borderId="18" xfId="0" applyFont="1" applyFill="1" applyBorder="1" applyAlignment="1">
      <alignment horizontal="center"/>
    </xf>
    <xf numFmtId="49" fontId="75" fillId="0" borderId="3" xfId="0" applyNumberFormat="1" applyFont="1" applyFill="1" applyBorder="1" applyAlignment="1">
      <alignment horizontal="center" vertical="center"/>
    </xf>
    <xf numFmtId="0" fontId="75" fillId="29" borderId="3" xfId="0" applyFont="1" applyFill="1" applyBorder="1" applyAlignment="1">
      <alignment horizontal="right" vertical="center" wrapText="1"/>
    </xf>
    <xf numFmtId="0" fontId="75" fillId="29" borderId="3" xfId="0" applyFont="1" applyFill="1" applyBorder="1" applyAlignment="1">
      <alignment horizontal="center"/>
    </xf>
    <xf numFmtId="0" fontId="75" fillId="29" borderId="3" xfId="0" applyFont="1" applyFill="1" applyBorder="1" applyAlignment="1">
      <alignment horizontal="center" vertical="center" wrapText="1"/>
    </xf>
    <xf numFmtId="0" fontId="75" fillId="29" borderId="3" xfId="182" applyFont="1" applyFill="1" applyBorder="1" applyAlignment="1">
      <alignment vertical="center" wrapText="1"/>
      <protection locked="0"/>
    </xf>
    <xf numFmtId="0" fontId="77" fillId="29" borderId="3" xfId="0" applyFont="1" applyFill="1" applyBorder="1" applyAlignment="1">
      <alignment horizontal="center" vertical="center" wrapText="1"/>
    </xf>
    <xf numFmtId="0" fontId="75" fillId="29" borderId="3" xfId="0" applyFont="1" applyFill="1" applyBorder="1" applyAlignment="1">
      <alignment horizontal="left" wrapText="1"/>
    </xf>
    <xf numFmtId="0" fontId="90" fillId="0" borderId="3" xfId="0" applyFont="1" applyFill="1" applyBorder="1" applyAlignment="1">
      <alignment horizontal="center" vertical="center" wrapText="1"/>
    </xf>
    <xf numFmtId="178" fontId="90" fillId="0" borderId="3" xfId="0" applyNumberFormat="1" applyFont="1" applyFill="1" applyBorder="1" applyAlignment="1">
      <alignment horizontal="right" vertical="center" wrapText="1" shrinkToFit="1"/>
    </xf>
    <xf numFmtId="0" fontId="90" fillId="0" borderId="3" xfId="0" applyFont="1" applyFill="1" applyBorder="1" applyAlignment="1">
      <alignment vertical="center" wrapText="1"/>
    </xf>
    <xf numFmtId="178" fontId="64" fillId="0" borderId="3" xfId="0" applyNumberFormat="1" applyFont="1" applyFill="1" applyBorder="1" applyAlignment="1">
      <alignment horizontal="right" vertical="center" wrapText="1"/>
    </xf>
    <xf numFmtId="169" fontId="64" fillId="0" borderId="18" xfId="0" applyNumberFormat="1" applyFont="1" applyFill="1" applyBorder="1" applyAlignment="1">
      <alignment horizontal="right" wrapText="1"/>
    </xf>
    <xf numFmtId="169" fontId="64" fillId="0" borderId="17" xfId="0" applyNumberFormat="1" applyFont="1" applyFill="1" applyBorder="1" applyAlignment="1">
      <alignment horizontal="right" wrapText="1"/>
    </xf>
    <xf numFmtId="169" fontId="64" fillId="0" borderId="3" xfId="0" applyNumberFormat="1" applyFont="1" applyFill="1" applyBorder="1" applyAlignment="1">
      <alignment horizontal="right" wrapText="1"/>
    </xf>
    <xf numFmtId="0" fontId="90" fillId="0" borderId="3" xfId="182" applyFont="1" applyFill="1" applyBorder="1" applyAlignment="1">
      <alignment vertical="center" wrapText="1"/>
      <protection locked="0"/>
    </xf>
    <xf numFmtId="169" fontId="64" fillId="0" borderId="3" xfId="0" applyNumberFormat="1" applyFont="1" applyFill="1" applyBorder="1" applyAlignment="1">
      <alignment horizontal="right" vertical="center" wrapText="1"/>
    </xf>
    <xf numFmtId="0" fontId="90" fillId="0" borderId="16" xfId="0" applyFont="1" applyFill="1" applyBorder="1" applyAlignment="1">
      <alignment horizontal="left" vertical="center" wrapText="1"/>
    </xf>
    <xf numFmtId="0" fontId="90" fillId="0" borderId="15" xfId="0" applyFont="1" applyFill="1" applyBorder="1" applyAlignment="1">
      <alignment horizontal="left" vertical="center" wrapText="1"/>
    </xf>
    <xf numFmtId="178" fontId="90" fillId="0" borderId="15" xfId="0" applyNumberFormat="1" applyFont="1" applyFill="1" applyBorder="1" applyAlignment="1">
      <alignment horizontal="right" vertical="center" wrapText="1"/>
    </xf>
    <xf numFmtId="170" fontId="90" fillId="0" borderId="3" xfId="0" applyNumberFormat="1" applyFont="1" applyFill="1" applyBorder="1" applyAlignment="1">
      <alignment horizontal="right" vertical="center" wrapText="1"/>
    </xf>
    <xf numFmtId="49" fontId="64" fillId="0" borderId="3" xfId="0" applyNumberFormat="1" applyFont="1" applyFill="1" applyBorder="1" applyAlignment="1">
      <alignment horizontal="center" vertical="center" wrapText="1"/>
    </xf>
    <xf numFmtId="0" fontId="90" fillId="0" borderId="3" xfId="0" applyFont="1" applyFill="1" applyBorder="1" applyAlignment="1">
      <alignment horizontal="center" vertical="center"/>
    </xf>
    <xf numFmtId="178" fontId="90" fillId="0" borderId="3" xfId="0" applyNumberFormat="1" applyFont="1" applyFill="1" applyBorder="1" applyAlignment="1">
      <alignment horizontal="center" vertical="center" wrapText="1"/>
    </xf>
    <xf numFmtId="49" fontId="77" fillId="0" borderId="3" xfId="0" applyNumberFormat="1" applyFont="1" applyFill="1" applyBorder="1" applyAlignment="1">
      <alignment horizontal="center" vertical="center" wrapText="1"/>
    </xf>
    <xf numFmtId="49" fontId="90" fillId="0" borderId="3" xfId="0" applyNumberFormat="1" applyFont="1" applyFill="1" applyBorder="1" applyAlignment="1">
      <alignment horizontal="center" vertical="center" wrapText="1"/>
    </xf>
    <xf numFmtId="49" fontId="75" fillId="0" borderId="3" xfId="0" applyNumberFormat="1" applyFont="1" applyFill="1" applyBorder="1" applyAlignment="1">
      <alignment horizontal="center" vertical="center" wrapText="1"/>
    </xf>
    <xf numFmtId="49" fontId="63" fillId="0" borderId="3" xfId="0" applyNumberFormat="1" applyFont="1" applyFill="1" applyBorder="1" applyAlignment="1">
      <alignment horizontal="center" vertical="center" wrapText="1"/>
    </xf>
    <xf numFmtId="49" fontId="65" fillId="0" borderId="3" xfId="0" applyNumberFormat="1" applyFont="1" applyFill="1" applyBorder="1" applyAlignment="1">
      <alignment horizontal="center" vertical="center" wrapText="1"/>
    </xf>
    <xf numFmtId="49" fontId="64" fillId="0" borderId="21" xfId="0" applyNumberFormat="1" applyFont="1" applyFill="1" applyBorder="1" applyAlignment="1">
      <alignment horizontal="center" vertical="center" wrapText="1"/>
    </xf>
    <xf numFmtId="49" fontId="65" fillId="0" borderId="21" xfId="0" applyNumberFormat="1" applyFont="1" applyFill="1" applyBorder="1" applyAlignment="1">
      <alignment horizontal="center" vertical="center" wrapText="1"/>
    </xf>
    <xf numFmtId="49" fontId="63" fillId="0" borderId="21" xfId="0" applyNumberFormat="1" applyFont="1" applyFill="1" applyBorder="1" applyAlignment="1">
      <alignment horizontal="center" vertical="center" wrapText="1"/>
    </xf>
    <xf numFmtId="180" fontId="75" fillId="0" borderId="3" xfId="353" applyNumberFormat="1" applyFont="1" applyFill="1" applyBorder="1" applyAlignment="1">
      <alignment horizontal="center" vertical="center" wrapText="1"/>
    </xf>
    <xf numFmtId="0" fontId="90" fillId="0" borderId="17" xfId="0" applyFont="1" applyFill="1" applyBorder="1" applyAlignment="1">
      <alignment horizontal="center" vertical="center" wrapText="1"/>
    </xf>
    <xf numFmtId="0" fontId="75" fillId="0" borderId="18" xfId="0" applyFont="1" applyFill="1" applyBorder="1" applyAlignment="1">
      <alignment horizontal="center" vertical="center" wrapText="1"/>
    </xf>
    <xf numFmtId="181" fontId="85" fillId="0" borderId="3" xfId="0" applyNumberFormat="1" applyFont="1" applyFill="1" applyBorder="1" applyAlignment="1">
      <alignment horizontal="center" vertical="center" wrapText="1"/>
    </xf>
    <xf numFmtId="181" fontId="77" fillId="0" borderId="3" xfId="0" applyNumberFormat="1" applyFont="1" applyFill="1" applyBorder="1" applyAlignment="1">
      <alignment horizontal="center" vertical="center" wrapText="1"/>
    </xf>
    <xf numFmtId="181" fontId="90" fillId="0" borderId="3" xfId="0" applyNumberFormat="1" applyFont="1" applyFill="1" applyBorder="1" applyAlignment="1">
      <alignment horizontal="center" vertical="center" wrapText="1"/>
    </xf>
    <xf numFmtId="181" fontId="75" fillId="0" borderId="3" xfId="0" applyNumberFormat="1" applyFont="1" applyFill="1" applyBorder="1" applyAlignment="1">
      <alignment horizontal="center" vertical="center" wrapText="1"/>
    </xf>
    <xf numFmtId="181" fontId="77" fillId="0" borderId="3" xfId="0" applyNumberFormat="1" applyFont="1" applyFill="1" applyBorder="1" applyAlignment="1">
      <alignment horizontal="right" vertical="center"/>
    </xf>
    <xf numFmtId="181" fontId="77" fillId="0" borderId="3" xfId="0" applyNumberFormat="1" applyFont="1" applyFill="1" applyBorder="1" applyAlignment="1">
      <alignment horizontal="center" vertical="center"/>
    </xf>
    <xf numFmtId="178" fontId="64" fillId="29" borderId="3" xfId="0" applyNumberFormat="1" applyFont="1" applyFill="1" applyBorder="1" applyAlignment="1">
      <alignment horizontal="center" vertical="center" wrapText="1"/>
    </xf>
    <xf numFmtId="178" fontId="64" fillId="29" borderId="3" xfId="0" applyNumberFormat="1" applyFont="1" applyFill="1" applyBorder="1" applyAlignment="1">
      <alignment vertical="center"/>
    </xf>
    <xf numFmtId="0" fontId="85" fillId="0" borderId="3" xfId="0" applyFont="1" applyFill="1" applyBorder="1" applyAlignment="1" applyProtection="1">
      <alignment horizontal="left" vertical="center" wrapText="1"/>
      <protection locked="0"/>
    </xf>
    <xf numFmtId="0" fontId="77" fillId="0" borderId="3" xfId="0" applyFont="1" applyFill="1" applyBorder="1" applyAlignment="1" applyProtection="1">
      <alignment horizontal="left" vertical="center" wrapText="1"/>
      <protection locked="0"/>
    </xf>
    <xf numFmtId="0" fontId="75" fillId="0" borderId="3" xfId="0" applyFont="1" applyFill="1" applyBorder="1" applyAlignment="1" applyProtection="1">
      <alignment horizontal="left" vertical="center" wrapText="1"/>
      <protection locked="0"/>
    </xf>
    <xf numFmtId="181" fontId="75" fillId="0" borderId="3" xfId="354" applyNumberFormat="1" applyFont="1" applyFill="1" applyBorder="1" applyAlignment="1">
      <alignment horizontal="center" vertical="center"/>
    </xf>
    <xf numFmtId="181" fontId="75" fillId="0" borderId="3" xfId="0" applyNumberFormat="1" applyFont="1" applyFill="1" applyBorder="1" applyAlignment="1">
      <alignment horizontal="right" vertical="center"/>
    </xf>
    <xf numFmtId="181" fontId="75" fillId="0" borderId="3" xfId="0" applyNumberFormat="1" applyFont="1" applyFill="1" applyBorder="1" applyAlignment="1">
      <alignment vertical="center" wrapText="1"/>
    </xf>
    <xf numFmtId="181" fontId="78" fillId="0" borderId="3" xfId="0" applyNumberFormat="1" applyFont="1" applyFill="1" applyBorder="1" applyAlignment="1">
      <alignment horizontal="right" wrapText="1"/>
    </xf>
    <xf numFmtId="0" fontId="75" fillId="0" borderId="3" xfId="0" quotePrefix="1" applyFont="1" applyFill="1" applyBorder="1" applyAlignment="1">
      <alignment horizontal="center" vertical="center"/>
    </xf>
    <xf numFmtId="0" fontId="73" fillId="22" borderId="3" xfId="0" applyFont="1" applyFill="1" applyBorder="1" applyAlignment="1">
      <alignment horizontal="center" vertical="center"/>
    </xf>
    <xf numFmtId="178" fontId="88" fillId="29" borderId="3" xfId="0" applyNumberFormat="1" applyFont="1" applyFill="1" applyBorder="1" applyAlignment="1">
      <alignment horizontal="center" vertical="center" wrapText="1"/>
    </xf>
    <xf numFmtId="178" fontId="88" fillId="29" borderId="3" xfId="0" applyNumberFormat="1" applyFont="1" applyFill="1" applyBorder="1" applyAlignment="1">
      <alignment vertical="center"/>
    </xf>
    <xf numFmtId="170" fontId="77" fillId="29" borderId="3" xfId="0" applyNumberFormat="1" applyFont="1" applyFill="1" applyBorder="1" applyAlignment="1">
      <alignment horizontal="right" vertical="center" wrapText="1" shrinkToFit="1"/>
    </xf>
    <xf numFmtId="0" fontId="65" fillId="0" borderId="3" xfId="0" applyFont="1" applyFill="1" applyBorder="1" applyAlignment="1">
      <alignment horizontal="left" vertical="center" wrapText="1"/>
    </xf>
    <xf numFmtId="178" fontId="76" fillId="29" borderId="3" xfId="0" applyNumberFormat="1" applyFont="1" applyFill="1" applyBorder="1" applyAlignment="1">
      <alignment horizontal="right" vertical="center" wrapText="1"/>
    </xf>
    <xf numFmtId="181" fontId="62" fillId="29" borderId="3" xfId="0" applyNumberFormat="1" applyFont="1" applyFill="1" applyBorder="1" applyAlignment="1">
      <alignment horizontal="center" vertical="center" wrapText="1"/>
    </xf>
    <xf numFmtId="181" fontId="76" fillId="29" borderId="3" xfId="0" applyNumberFormat="1" applyFont="1" applyFill="1" applyBorder="1" applyAlignment="1">
      <alignment horizontal="center" vertical="center" wrapText="1"/>
    </xf>
    <xf numFmtId="177" fontId="66" fillId="29" borderId="3" xfId="0" applyNumberFormat="1" applyFont="1" applyFill="1" applyBorder="1" applyAlignment="1">
      <alignment horizontal="center" vertical="center" wrapText="1"/>
    </xf>
    <xf numFmtId="177" fontId="66" fillId="29" borderId="3" xfId="0" applyNumberFormat="1" applyFont="1" applyFill="1" applyBorder="1" applyAlignment="1">
      <alignment horizontal="right" vertical="center" wrapText="1"/>
    </xf>
    <xf numFmtId="170" fontId="77" fillId="29" borderId="3" xfId="0" applyNumberFormat="1" applyFont="1" applyFill="1" applyBorder="1" applyAlignment="1">
      <alignment horizontal="right" vertical="center" wrapText="1"/>
    </xf>
    <xf numFmtId="178" fontId="62" fillId="0" borderId="0" xfId="0" applyNumberFormat="1" applyFont="1" applyFill="1" applyBorder="1" applyAlignment="1">
      <alignment vertical="center"/>
    </xf>
    <xf numFmtId="181" fontId="66" fillId="29" borderId="17" xfId="0" applyNumberFormat="1" applyFont="1" applyFill="1" applyBorder="1" applyAlignment="1">
      <alignment horizontal="center" vertical="center" wrapText="1"/>
    </xf>
    <xf numFmtId="0" fontId="62" fillId="0" borderId="3" xfId="0" applyFont="1" applyFill="1" applyBorder="1" applyAlignment="1">
      <alignment horizontal="center" vertical="center" wrapText="1"/>
    </xf>
    <xf numFmtId="0" fontId="62" fillId="29" borderId="15" xfId="0" applyFont="1" applyFill="1" applyBorder="1" applyAlignment="1">
      <alignment horizontal="center" vertical="center" wrapText="1"/>
    </xf>
    <xf numFmtId="178" fontId="77" fillId="29" borderId="3" xfId="0" applyNumberFormat="1" applyFont="1" applyFill="1" applyBorder="1" applyAlignment="1">
      <alignment horizontal="right" vertical="center" wrapText="1"/>
    </xf>
    <xf numFmtId="178" fontId="90" fillId="29" borderId="3" xfId="0" applyNumberFormat="1" applyFont="1" applyFill="1" applyBorder="1" applyAlignment="1">
      <alignment horizontal="right" vertical="center" wrapText="1"/>
    </xf>
    <xf numFmtId="178" fontId="75" fillId="29" borderId="3" xfId="0" applyNumberFormat="1" applyFont="1" applyFill="1" applyBorder="1" applyAlignment="1">
      <alignment horizontal="right" vertical="center" wrapText="1"/>
    </xf>
    <xf numFmtId="0" fontId="85" fillId="29" borderId="3" xfId="0" applyFont="1" applyFill="1" applyBorder="1" applyAlignment="1">
      <alignment horizontal="left" vertical="center" wrapText="1"/>
    </xf>
    <xf numFmtId="0" fontId="85" fillId="29" borderId="3" xfId="0" applyFont="1" applyFill="1" applyBorder="1" applyAlignment="1">
      <alignment horizontal="center" vertical="center"/>
    </xf>
    <xf numFmtId="181" fontId="85" fillId="29" borderId="3" xfId="0" applyNumberFormat="1" applyFont="1" applyFill="1" applyBorder="1" applyAlignment="1">
      <alignment horizontal="center" vertical="center" wrapText="1"/>
    </xf>
    <xf numFmtId="181" fontId="85" fillId="29" borderId="3" xfId="0" applyNumberFormat="1" applyFont="1" applyFill="1" applyBorder="1" applyAlignment="1">
      <alignment horizontal="right" vertical="center" wrapText="1"/>
    </xf>
    <xf numFmtId="0" fontId="77" fillId="29" borderId="3" xfId="0" applyFont="1" applyFill="1" applyBorder="1" applyAlignment="1">
      <alignment horizontal="left" vertical="center" wrapText="1"/>
    </xf>
    <xf numFmtId="0" fontId="77" fillId="29" borderId="3" xfId="0" applyFont="1" applyFill="1" applyBorder="1" applyAlignment="1">
      <alignment horizontal="center" vertical="center"/>
    </xf>
    <xf numFmtId="181" fontId="77" fillId="29" borderId="3" xfId="0" applyNumberFormat="1" applyFont="1" applyFill="1" applyBorder="1" applyAlignment="1">
      <alignment horizontal="center" vertical="center" wrapText="1"/>
    </xf>
    <xf numFmtId="0" fontId="75" fillId="29" borderId="3" xfId="0" quotePrefix="1" applyFont="1" applyFill="1" applyBorder="1" applyAlignment="1">
      <alignment horizontal="center" vertical="center"/>
    </xf>
    <xf numFmtId="181" fontId="75" fillId="29" borderId="3" xfId="0" applyNumberFormat="1" applyFont="1" applyFill="1" applyBorder="1" applyAlignment="1">
      <alignment horizontal="center" vertical="center" wrapText="1"/>
    </xf>
    <xf numFmtId="0" fontId="62" fillId="0" borderId="3" xfId="0" applyFont="1" applyFill="1" applyBorder="1" applyAlignment="1">
      <alignment vertical="center"/>
    </xf>
    <xf numFmtId="0" fontId="62" fillId="0" borderId="3" xfId="0" applyFont="1" applyFill="1" applyBorder="1" applyAlignment="1">
      <alignment horizontal="left" vertical="center"/>
    </xf>
    <xf numFmtId="0" fontId="62" fillId="29" borderId="3" xfId="0" applyFont="1" applyFill="1" applyBorder="1" applyAlignment="1">
      <alignment vertical="center"/>
    </xf>
    <xf numFmtId="178" fontId="66" fillId="29" borderId="3" xfId="0" applyNumberFormat="1" applyFont="1" applyFill="1" applyBorder="1" applyAlignment="1">
      <alignment horizontal="center" vertical="center"/>
    </xf>
    <xf numFmtId="178" fontId="66" fillId="29" borderId="3" xfId="0" applyNumberFormat="1" applyFont="1" applyFill="1" applyBorder="1" applyAlignment="1">
      <alignment horizontal="left" vertical="center" wrapText="1"/>
    </xf>
    <xf numFmtId="0" fontId="62" fillId="29" borderId="3" xfId="0" applyFont="1" applyFill="1" applyBorder="1" applyAlignment="1">
      <alignment horizontal="left" vertical="center"/>
    </xf>
    <xf numFmtId="169" fontId="62" fillId="29" borderId="3" xfId="0" applyNumberFormat="1" applyFont="1" applyFill="1" applyBorder="1" applyAlignment="1">
      <alignment vertical="center" wrapText="1"/>
    </xf>
    <xf numFmtId="178" fontId="66" fillId="29" borderId="3" xfId="0" applyNumberFormat="1" applyFont="1" applyFill="1" applyBorder="1" applyAlignment="1">
      <alignment horizontal="left" vertical="center"/>
    </xf>
    <xf numFmtId="169" fontId="76" fillId="29" borderId="3" xfId="0" applyNumberFormat="1" applyFont="1" applyFill="1" applyBorder="1" applyAlignment="1">
      <alignment vertical="center" wrapText="1"/>
    </xf>
    <xf numFmtId="178" fontId="62" fillId="29" borderId="3" xfId="0" applyNumberFormat="1" applyFont="1" applyFill="1" applyBorder="1" applyAlignment="1">
      <alignment horizontal="left" vertical="center" wrapText="1"/>
    </xf>
    <xf numFmtId="178" fontId="62" fillId="29" borderId="3" xfId="0" applyNumberFormat="1" applyFont="1" applyFill="1" applyBorder="1" applyAlignment="1">
      <alignment horizontal="left" vertical="center"/>
    </xf>
    <xf numFmtId="169" fontId="76" fillId="29" borderId="3" xfId="0" applyNumberFormat="1" applyFont="1" applyFill="1" applyBorder="1" applyAlignment="1">
      <alignment horizontal="right" vertical="center" wrapText="1"/>
    </xf>
    <xf numFmtId="169" fontId="86" fillId="29" borderId="3" xfId="0" applyNumberFormat="1" applyFont="1" applyFill="1" applyBorder="1" applyAlignment="1">
      <alignment horizontal="right" wrapText="1"/>
    </xf>
    <xf numFmtId="169" fontId="65" fillId="29" borderId="3" xfId="0" applyNumberFormat="1" applyFont="1" applyFill="1" applyBorder="1" applyAlignment="1">
      <alignment horizontal="center" wrapText="1"/>
    </xf>
    <xf numFmtId="178" fontId="62" fillId="29" borderId="3" xfId="0" applyNumberFormat="1" applyFont="1" applyFill="1" applyBorder="1" applyAlignment="1">
      <alignment horizontal="center" vertical="center" wrapText="1"/>
    </xf>
    <xf numFmtId="178" fontId="62" fillId="29" borderId="3" xfId="0" applyNumberFormat="1" applyFont="1" applyFill="1" applyBorder="1" applyAlignment="1">
      <alignment horizontal="center" vertical="center"/>
    </xf>
    <xf numFmtId="169" fontId="75" fillId="29" borderId="3" xfId="0" applyNumberFormat="1" applyFont="1" applyFill="1" applyBorder="1" applyAlignment="1">
      <alignment horizontal="right" vertical="center" wrapText="1"/>
    </xf>
    <xf numFmtId="178" fontId="79" fillId="29" borderId="3" xfId="0" applyNumberFormat="1" applyFont="1" applyFill="1" applyBorder="1" applyAlignment="1">
      <alignment horizontal="center" vertical="center" wrapText="1"/>
    </xf>
    <xf numFmtId="0" fontId="66" fillId="29" borderId="15" xfId="0" applyFont="1" applyFill="1" applyBorder="1" applyAlignment="1">
      <alignment horizontal="left" vertical="center" wrapText="1"/>
    </xf>
    <xf numFmtId="0" fontId="65" fillId="29" borderId="15" xfId="0" applyFont="1" applyFill="1" applyBorder="1" applyAlignment="1">
      <alignment horizontal="left" vertical="center" wrapText="1"/>
    </xf>
    <xf numFmtId="0" fontId="78" fillId="29" borderId="15" xfId="0" applyFont="1" applyFill="1" applyBorder="1" applyAlignment="1">
      <alignment horizontal="left" wrapText="1"/>
    </xf>
    <xf numFmtId="178" fontId="65" fillId="29" borderId="3" xfId="0" applyNumberFormat="1" applyFont="1" applyFill="1" applyBorder="1" applyAlignment="1">
      <alignment horizontal="left" vertical="center" wrapText="1"/>
    </xf>
    <xf numFmtId="181" fontId="76" fillId="29" borderId="3" xfId="354" applyNumberFormat="1" applyFont="1" applyFill="1" applyBorder="1" applyAlignment="1">
      <alignment horizontal="center" vertical="center"/>
    </xf>
    <xf numFmtId="0" fontId="75" fillId="29" borderId="3" xfId="354" applyFont="1" applyFill="1" applyBorder="1" applyAlignment="1">
      <alignment horizontal="left" vertical="center" wrapText="1"/>
    </xf>
    <xf numFmtId="178" fontId="66" fillId="0" borderId="3" xfId="0" applyNumberFormat="1" applyFont="1" applyFill="1" applyBorder="1" applyAlignment="1">
      <alignment vertical="center"/>
    </xf>
    <xf numFmtId="178" fontId="74" fillId="0" borderId="3" xfId="0" applyNumberFormat="1" applyFont="1" applyFill="1" applyBorder="1" applyAlignment="1">
      <alignment vertical="center"/>
    </xf>
    <xf numFmtId="178" fontId="62" fillId="0" borderId="3" xfId="0" applyNumberFormat="1" applyFont="1" applyFill="1" applyBorder="1" applyAlignment="1">
      <alignment vertical="center"/>
    </xf>
    <xf numFmtId="0" fontId="65" fillId="0" borderId="15" xfId="0" applyFont="1" applyFill="1" applyBorder="1" applyAlignment="1">
      <alignment horizontal="left" vertical="center" wrapText="1"/>
    </xf>
    <xf numFmtId="178" fontId="66" fillId="0" borderId="3" xfId="0" applyNumberFormat="1" applyFont="1" applyFill="1" applyBorder="1" applyAlignment="1">
      <alignment horizontal="center" vertical="center"/>
    </xf>
    <xf numFmtId="178" fontId="62" fillId="0" borderId="0" xfId="0" applyNumberFormat="1" applyFont="1" applyFill="1" applyAlignment="1">
      <alignment horizontal="center" vertical="center"/>
    </xf>
    <xf numFmtId="0" fontId="73" fillId="0" borderId="0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Alignment="1">
      <alignment horizontal="center" vertical="center"/>
    </xf>
    <xf numFmtId="170" fontId="62" fillId="0" borderId="0" xfId="0" applyNumberFormat="1" applyFont="1" applyFill="1" applyBorder="1" applyAlignment="1">
      <alignment horizontal="center" wrapText="1"/>
    </xf>
    <xf numFmtId="170" fontId="62" fillId="0" borderId="0" xfId="0" quotePrefix="1" applyNumberFormat="1" applyFont="1" applyFill="1" applyBorder="1" applyAlignment="1">
      <alignment horizontal="center" wrapText="1"/>
    </xf>
    <xf numFmtId="0" fontId="66" fillId="0" borderId="13" xfId="0" applyFont="1" applyFill="1" applyBorder="1" applyAlignment="1">
      <alignment horizontal="center"/>
    </xf>
    <xf numFmtId="0" fontId="67" fillId="0" borderId="15" xfId="0" applyFont="1" applyFill="1" applyBorder="1" applyAlignment="1">
      <alignment horizontal="left" vertical="center"/>
    </xf>
    <xf numFmtId="0" fontId="67" fillId="0" borderId="14" xfId="0" applyFont="1" applyFill="1" applyBorder="1" applyAlignment="1">
      <alignment horizontal="left" vertical="center"/>
    </xf>
    <xf numFmtId="0" fontId="67" fillId="0" borderId="16" xfId="0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/>
    </xf>
    <xf numFmtId="0" fontId="67" fillId="0" borderId="15" xfId="0" applyFont="1" applyFill="1" applyBorder="1" applyAlignment="1" applyProtection="1">
      <alignment horizontal="left" vertical="center"/>
      <protection locked="0"/>
    </xf>
    <xf numFmtId="0" fontId="67" fillId="0" borderId="14" xfId="0" applyFont="1" applyFill="1" applyBorder="1" applyAlignment="1" applyProtection="1">
      <alignment horizontal="left" vertical="center"/>
      <protection locked="0"/>
    </xf>
    <xf numFmtId="0" fontId="67" fillId="0" borderId="16" xfId="0" applyFont="1" applyFill="1" applyBorder="1" applyAlignment="1" applyProtection="1">
      <alignment horizontal="left" vertical="center"/>
      <protection locked="0"/>
    </xf>
    <xf numFmtId="0" fontId="62" fillId="0" borderId="17" xfId="0" applyFont="1" applyFill="1" applyBorder="1" applyAlignment="1">
      <alignment horizontal="center" vertical="center"/>
    </xf>
    <xf numFmtId="0" fontId="62" fillId="0" borderId="18" xfId="0" applyFont="1" applyFill="1" applyBorder="1" applyAlignment="1">
      <alignment horizontal="center" vertical="center"/>
    </xf>
    <xf numFmtId="0" fontId="62" fillId="0" borderId="17" xfId="0" applyFont="1" applyFill="1" applyBorder="1" applyAlignment="1">
      <alignment horizontal="center" vertical="center" wrapText="1"/>
    </xf>
    <xf numFmtId="0" fontId="62" fillId="0" borderId="18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 wrapText="1"/>
    </xf>
    <xf numFmtId="0" fontId="62" fillId="0" borderId="15" xfId="0" applyFont="1" applyFill="1" applyBorder="1" applyAlignment="1">
      <alignment horizontal="center" vertical="center"/>
    </xf>
    <xf numFmtId="0" fontId="62" fillId="0" borderId="14" xfId="0" applyFont="1" applyFill="1" applyBorder="1" applyAlignment="1">
      <alignment horizontal="center" vertical="center"/>
    </xf>
    <xf numFmtId="0" fontId="62" fillId="0" borderId="16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center" vertical="center"/>
    </xf>
    <xf numFmtId="0" fontId="67" fillId="29" borderId="18" xfId="0" applyFont="1" applyFill="1" applyBorder="1" applyAlignment="1">
      <alignment horizontal="center" vertical="center"/>
    </xf>
    <xf numFmtId="0" fontId="73" fillId="0" borderId="19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wrapText="1"/>
    </xf>
    <xf numFmtId="0" fontId="84" fillId="29" borderId="15" xfId="0" applyFont="1" applyFill="1" applyBorder="1" applyAlignment="1">
      <alignment horizontal="center" vertical="center"/>
    </xf>
    <xf numFmtId="0" fontId="84" fillId="29" borderId="16" xfId="0" applyFont="1" applyFill="1" applyBorder="1" applyAlignment="1">
      <alignment horizontal="center" vertical="center"/>
    </xf>
    <xf numFmtId="0" fontId="84" fillId="0" borderId="15" xfId="0" applyFont="1" applyFill="1" applyBorder="1" applyAlignment="1">
      <alignment horizontal="center" vertical="center"/>
    </xf>
    <xf numFmtId="0" fontId="84" fillId="0" borderId="16" xfId="0" applyFont="1" applyFill="1" applyBorder="1" applyAlignment="1">
      <alignment horizontal="center" vertical="center"/>
    </xf>
    <xf numFmtId="0" fontId="77" fillId="0" borderId="15" xfId="0" applyFont="1" applyFill="1" applyBorder="1" applyAlignment="1">
      <alignment horizontal="center" vertical="center" wrapText="1"/>
    </xf>
    <xf numFmtId="0" fontId="77" fillId="0" borderId="16" xfId="0" applyFont="1" applyFill="1" applyBorder="1" applyAlignment="1">
      <alignment horizontal="center" vertical="center" wrapText="1"/>
    </xf>
    <xf numFmtId="2" fontId="77" fillId="0" borderId="15" xfId="0" applyNumberFormat="1" applyFont="1" applyFill="1" applyBorder="1" applyAlignment="1">
      <alignment horizontal="center" vertical="center" wrapText="1"/>
    </xf>
    <xf numFmtId="2" fontId="77" fillId="0" borderId="16" xfId="0" applyNumberFormat="1" applyFont="1" applyFill="1" applyBorder="1" applyAlignment="1">
      <alignment horizontal="center" vertical="center" wrapText="1"/>
    </xf>
    <xf numFmtId="0" fontId="70" fillId="0" borderId="19" xfId="0" applyFont="1" applyFill="1" applyBorder="1" applyAlignment="1">
      <alignment horizontal="center" wrapText="1"/>
    </xf>
    <xf numFmtId="0" fontId="73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170" fontId="81" fillId="0" borderId="13" xfId="0" applyNumberFormat="1" applyFont="1" applyFill="1" applyBorder="1" applyAlignment="1">
      <alignment horizontal="left" wrapText="1"/>
    </xf>
    <xf numFmtId="0" fontId="65" fillId="0" borderId="19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wrapText="1"/>
    </xf>
    <xf numFmtId="170" fontId="92" fillId="0" borderId="13" xfId="0" applyNumberFormat="1" applyFont="1" applyFill="1" applyBorder="1" applyAlignment="1">
      <alignment horizontal="left" wrapText="1"/>
    </xf>
    <xf numFmtId="0" fontId="70" fillId="29" borderId="0" xfId="0" applyFont="1" applyFill="1" applyBorder="1" applyAlignment="1">
      <alignment horizontal="center" wrapText="1"/>
    </xf>
    <xf numFmtId="0" fontId="65" fillId="0" borderId="19" xfId="0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center" vertical="center"/>
    </xf>
    <xf numFmtId="0" fontId="62" fillId="29" borderId="19" xfId="0" applyFont="1" applyFill="1" applyBorder="1" applyAlignment="1">
      <alignment horizontal="center" vertical="center"/>
    </xf>
    <xf numFmtId="0" fontId="71" fillId="0" borderId="0" xfId="0" applyFont="1" applyFill="1" applyAlignment="1">
      <alignment vertical="center" wrapText="1"/>
    </xf>
    <xf numFmtId="0" fontId="72" fillId="0" borderId="0" xfId="0" applyFont="1" applyAlignment="1">
      <alignment vertical="center" wrapText="1"/>
    </xf>
    <xf numFmtId="0" fontId="62" fillId="29" borderId="17" xfId="0" applyFont="1" applyFill="1" applyBorder="1" applyAlignment="1">
      <alignment horizontal="center" vertical="center" wrapText="1"/>
    </xf>
    <xf numFmtId="0" fontId="62" fillId="29" borderId="18" xfId="0" applyFont="1" applyFill="1" applyBorder="1" applyAlignment="1">
      <alignment horizontal="center" vertical="center" wrapText="1"/>
    </xf>
    <xf numFmtId="0" fontId="62" fillId="29" borderId="15" xfId="0" applyFont="1" applyFill="1" applyBorder="1" applyAlignment="1">
      <alignment horizontal="center" vertical="center" wrapText="1"/>
    </xf>
    <xf numFmtId="0" fontId="62" fillId="29" borderId="14" xfId="0" applyFont="1" applyFill="1" applyBorder="1" applyAlignment="1">
      <alignment horizontal="center" vertical="center" wrapText="1"/>
    </xf>
    <xf numFmtId="0" fontId="62" fillId="29" borderId="16" xfId="0" applyFont="1" applyFill="1" applyBorder="1" applyAlignment="1">
      <alignment horizontal="center" vertical="center" wrapText="1"/>
    </xf>
    <xf numFmtId="3" fontId="66" fillId="29" borderId="15" xfId="0" applyNumberFormat="1" applyFont="1" applyFill="1" applyBorder="1" applyAlignment="1">
      <alignment horizontal="left" vertical="center" wrapText="1"/>
    </xf>
    <xf numFmtId="3" fontId="66" fillId="29" borderId="14" xfId="0" applyNumberFormat="1" applyFont="1" applyFill="1" applyBorder="1" applyAlignment="1">
      <alignment horizontal="left" vertical="center" wrapText="1"/>
    </xf>
    <xf numFmtId="0" fontId="62" fillId="29" borderId="20" xfId="0" applyFont="1" applyFill="1" applyBorder="1" applyAlignment="1">
      <alignment horizontal="center" vertical="center" wrapText="1"/>
    </xf>
    <xf numFmtId="0" fontId="62" fillId="29" borderId="22" xfId="0" applyFont="1" applyFill="1" applyBorder="1" applyAlignment="1">
      <alignment horizontal="center" vertical="center" wrapText="1"/>
    </xf>
    <xf numFmtId="0" fontId="62" fillId="0" borderId="13" xfId="0" applyFont="1" applyFill="1" applyBorder="1" applyAlignment="1">
      <alignment horizontal="center"/>
    </xf>
  </cellXfs>
  <cellStyles count="355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Обычный_1139" xfId="353"/>
    <cellStyle name="Обычный_2110,2130" xfId="35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N296"/>
  <sheetViews>
    <sheetView view="pageBreakPreview" topLeftCell="A138" zoomScale="75" zoomScaleNormal="75" zoomScaleSheetLayoutView="75" workbookViewId="0">
      <selection activeCell="A127" sqref="A127:H127"/>
    </sheetView>
  </sheetViews>
  <sheetFormatPr defaultRowHeight="20.25"/>
  <cols>
    <col min="1" max="1" width="65.85546875" style="2" customWidth="1"/>
    <col min="2" max="2" width="9.85546875" style="211" customWidth="1"/>
    <col min="3" max="4" width="15.7109375" style="211" customWidth="1"/>
    <col min="5" max="7" width="15.7109375" style="2" customWidth="1"/>
    <col min="8" max="8" width="14.5703125" style="2" customWidth="1"/>
    <col min="9" max="10" width="16.7109375" style="2" customWidth="1"/>
    <col min="11" max="11" width="16.140625" style="2" customWidth="1"/>
    <col min="12" max="12" width="9.140625" style="2" customWidth="1"/>
    <col min="13" max="13" width="10.5703125" style="2" customWidth="1"/>
    <col min="14" max="16384" width="9.140625" style="2"/>
  </cols>
  <sheetData>
    <row r="1" spans="1:8" ht="90" customHeight="1">
      <c r="A1" s="371" t="s">
        <v>403</v>
      </c>
      <c r="B1" s="370"/>
      <c r="C1" s="370"/>
      <c r="D1" s="370"/>
      <c r="E1" s="370"/>
      <c r="F1" s="370"/>
      <c r="G1" s="370"/>
      <c r="H1" s="370"/>
    </row>
    <row r="2" spans="1:8" ht="27" customHeight="1">
      <c r="A2" s="370" t="s">
        <v>16</v>
      </c>
      <c r="B2" s="370"/>
      <c r="C2" s="370"/>
      <c r="D2" s="370"/>
      <c r="E2" s="370"/>
      <c r="F2" s="370"/>
      <c r="G2" s="370"/>
      <c r="H2" s="370"/>
    </row>
    <row r="3" spans="1:8" s="86" customFormat="1" ht="19.5" customHeight="1">
      <c r="B3" s="147"/>
      <c r="C3" s="148"/>
      <c r="D3" s="147"/>
      <c r="E3" s="147"/>
      <c r="F3" s="147"/>
      <c r="G3" s="147"/>
      <c r="H3" s="149" t="s">
        <v>52</v>
      </c>
    </row>
    <row r="4" spans="1:8" ht="42.75" customHeight="1">
      <c r="A4" s="376" t="s">
        <v>21</v>
      </c>
      <c r="B4" s="378" t="s">
        <v>4</v>
      </c>
      <c r="C4" s="384" t="s">
        <v>109</v>
      </c>
      <c r="D4" s="384"/>
      <c r="E4" s="381" t="s">
        <v>211</v>
      </c>
      <c r="F4" s="382"/>
      <c r="G4" s="382"/>
      <c r="H4" s="383"/>
    </row>
    <row r="5" spans="1:8" ht="38.25" customHeight="1">
      <c r="A5" s="377"/>
      <c r="B5" s="379"/>
      <c r="C5" s="212" t="s">
        <v>208</v>
      </c>
      <c r="D5" s="212" t="s">
        <v>209</v>
      </c>
      <c r="E5" s="55" t="s">
        <v>210</v>
      </c>
      <c r="F5" s="55" t="s">
        <v>97</v>
      </c>
      <c r="G5" s="55" t="s">
        <v>98</v>
      </c>
      <c r="H5" s="84" t="s">
        <v>99</v>
      </c>
    </row>
    <row r="6" spans="1:8" s="86" customFormat="1" ht="18" customHeight="1">
      <c r="A6" s="145">
        <v>1</v>
      </c>
      <c r="B6" s="135">
        <v>2</v>
      </c>
      <c r="C6" s="135">
        <v>3</v>
      </c>
      <c r="D6" s="135">
        <v>5</v>
      </c>
      <c r="E6" s="135">
        <v>7</v>
      </c>
      <c r="F6" s="135">
        <v>8</v>
      </c>
      <c r="G6" s="135">
        <v>9</v>
      </c>
      <c r="H6" s="146">
        <v>10</v>
      </c>
    </row>
    <row r="7" spans="1:8" ht="26.25" customHeight="1">
      <c r="A7" s="380" t="s">
        <v>84</v>
      </c>
      <c r="B7" s="380"/>
      <c r="C7" s="380"/>
      <c r="D7" s="380"/>
      <c r="E7" s="380"/>
      <c r="F7" s="380"/>
      <c r="G7" s="380"/>
      <c r="H7" s="380"/>
    </row>
    <row r="8" spans="1:8" ht="39.75" customHeight="1">
      <c r="A8" s="81" t="s">
        <v>110</v>
      </c>
      <c r="B8" s="56">
        <v>1000</v>
      </c>
      <c r="C8" s="42">
        <v>193</v>
      </c>
      <c r="D8" s="123">
        <v>99121</v>
      </c>
      <c r="E8" s="123">
        <v>53802.9</v>
      </c>
      <c r="F8" s="123">
        <v>99121</v>
      </c>
      <c r="G8" s="42">
        <f>F8-E8</f>
        <v>45318.1</v>
      </c>
      <c r="H8" s="42">
        <f>(F8/E8)*100</f>
        <v>184.2298463465724</v>
      </c>
    </row>
    <row r="9" spans="1:8" ht="43.5" customHeight="1">
      <c r="A9" s="81" t="s">
        <v>61</v>
      </c>
      <c r="B9" s="56">
        <v>1010</v>
      </c>
      <c r="C9" s="1">
        <f>SUM(C10:C14)</f>
        <v>-176.3</v>
      </c>
      <c r="D9" s="1">
        <f t="shared" ref="D9:F9" si="0">SUM(D10:D14)</f>
        <v>-117484.3</v>
      </c>
      <c r="E9" s="42">
        <f t="shared" ref="E9" si="1">SUM(E10:E14)</f>
        <v>-44409.7</v>
      </c>
      <c r="F9" s="1">
        <f t="shared" si="0"/>
        <v>-117484.3</v>
      </c>
      <c r="G9" s="42">
        <f t="shared" ref="G9:G43" si="2">F9-E9</f>
        <v>-73074.600000000006</v>
      </c>
      <c r="H9" s="42">
        <f t="shared" ref="H9:H43" si="3">(F9/E9)*100</f>
        <v>264.54648421403431</v>
      </c>
    </row>
    <row r="10" spans="1:8" ht="21.95" customHeight="1">
      <c r="A10" s="50" t="s">
        <v>62</v>
      </c>
      <c r="B10" s="41">
        <v>1011</v>
      </c>
      <c r="C10" s="309">
        <v>-15.3</v>
      </c>
      <c r="D10" s="309">
        <v>-34375.4</v>
      </c>
      <c r="E10" s="122">
        <v>-7280.3</v>
      </c>
      <c r="F10" s="309">
        <v>-34375.4</v>
      </c>
      <c r="G10" s="43">
        <f t="shared" si="2"/>
        <v>-27095.100000000002</v>
      </c>
      <c r="H10" s="43">
        <f t="shared" si="3"/>
        <v>472.17010288037579</v>
      </c>
    </row>
    <row r="11" spans="1:8" ht="21.95" customHeight="1">
      <c r="A11" s="50" t="s">
        <v>1</v>
      </c>
      <c r="B11" s="41">
        <v>1012</v>
      </c>
      <c r="C11" s="122">
        <v>-130.4</v>
      </c>
      <c r="D11" s="309">
        <v>-62992.800000000003</v>
      </c>
      <c r="E11" s="122">
        <v>-30464.2</v>
      </c>
      <c r="F11" s="309">
        <v>-62992.800000000003</v>
      </c>
      <c r="G11" s="43">
        <f t="shared" si="2"/>
        <v>-32528.600000000002</v>
      </c>
      <c r="H11" s="43">
        <f t="shared" si="3"/>
        <v>206.77647862080738</v>
      </c>
    </row>
    <row r="12" spans="1:8" ht="21.95" customHeight="1">
      <c r="A12" s="50" t="s">
        <v>2</v>
      </c>
      <c r="B12" s="41">
        <v>1013</v>
      </c>
      <c r="C12" s="122">
        <v>-28.7</v>
      </c>
      <c r="D12" s="309">
        <v>-13742.7</v>
      </c>
      <c r="E12" s="122">
        <v>-6665.2</v>
      </c>
      <c r="F12" s="309">
        <v>-13742.7</v>
      </c>
      <c r="G12" s="43">
        <f t="shared" si="2"/>
        <v>-7077.5000000000009</v>
      </c>
      <c r="H12" s="43">
        <f t="shared" si="3"/>
        <v>206.18586088939571</v>
      </c>
    </row>
    <row r="13" spans="1:8" ht="21.95" customHeight="1">
      <c r="A13" s="50" t="s">
        <v>3</v>
      </c>
      <c r="B13" s="41">
        <v>1014</v>
      </c>
      <c r="C13" s="122"/>
      <c r="D13" s="122">
        <v>-3415.5</v>
      </c>
      <c r="E13" s="122"/>
      <c r="F13" s="309">
        <v>-3415.5</v>
      </c>
      <c r="G13" s="43">
        <f t="shared" si="2"/>
        <v>-3415.5</v>
      </c>
      <c r="H13" s="77"/>
    </row>
    <row r="14" spans="1:8" ht="21.95" customHeight="1">
      <c r="A14" s="50" t="s">
        <v>45</v>
      </c>
      <c r="B14" s="41">
        <v>1015</v>
      </c>
      <c r="C14" s="122">
        <v>-1.9</v>
      </c>
      <c r="D14" s="122">
        <v>-2957.9</v>
      </c>
      <c r="E14" s="122"/>
      <c r="F14" s="122">
        <v>-2957.9</v>
      </c>
      <c r="G14" s="43">
        <f t="shared" si="2"/>
        <v>-2957.9</v>
      </c>
      <c r="H14" s="77"/>
    </row>
    <row r="15" spans="1:8" ht="22.5" customHeight="1">
      <c r="A15" s="81" t="s">
        <v>23</v>
      </c>
      <c r="B15" s="41">
        <v>1020</v>
      </c>
      <c r="C15" s="42">
        <f>SUM(C8:C9)</f>
        <v>16.699999999999989</v>
      </c>
      <c r="D15" s="42">
        <f t="shared" ref="D15:F15" si="4">SUM(D8:D9)</f>
        <v>-18363.300000000003</v>
      </c>
      <c r="E15" s="42">
        <f t="shared" ref="E15" si="5">SUM(E8:E9)</f>
        <v>9393.2000000000044</v>
      </c>
      <c r="F15" s="42">
        <f t="shared" si="4"/>
        <v>-18363.300000000003</v>
      </c>
      <c r="G15" s="42">
        <f t="shared" si="2"/>
        <v>-27756.500000000007</v>
      </c>
      <c r="H15" s="42">
        <f t="shared" si="3"/>
        <v>-195.49567772431112</v>
      </c>
    </row>
    <row r="16" spans="1:8" ht="21.75" customHeight="1">
      <c r="A16" s="81" t="s">
        <v>77</v>
      </c>
      <c r="B16" s="56">
        <v>1020</v>
      </c>
      <c r="C16" s="42">
        <f>SUM(C17:C21)</f>
        <v>-4749.0999999999995</v>
      </c>
      <c r="D16" s="1">
        <f t="shared" ref="D16:F16" si="6">SUM(D17:D21)</f>
        <v>-7353.7999999999993</v>
      </c>
      <c r="E16" s="42">
        <f t="shared" ref="E16" si="7">SUM(E17:E21)</f>
        <v>-12576.8</v>
      </c>
      <c r="F16" s="1">
        <f t="shared" si="6"/>
        <v>-7353.7999999999993</v>
      </c>
      <c r="G16" s="42">
        <f t="shared" si="2"/>
        <v>5223</v>
      </c>
      <c r="H16" s="42">
        <f t="shared" si="3"/>
        <v>58.471153234527065</v>
      </c>
    </row>
    <row r="17" spans="1:8" ht="21.95" customHeight="1">
      <c r="A17" s="50" t="s">
        <v>62</v>
      </c>
      <c r="B17" s="41">
        <v>1021</v>
      </c>
      <c r="C17" s="122">
        <v>-273.2</v>
      </c>
      <c r="D17" s="309">
        <v>-38</v>
      </c>
      <c r="E17" s="122">
        <v>-296.7</v>
      </c>
      <c r="F17" s="309">
        <v>-38</v>
      </c>
      <c r="G17" s="43">
        <f t="shared" si="2"/>
        <v>258.7</v>
      </c>
      <c r="H17" s="43">
        <f t="shared" si="3"/>
        <v>12.807549713515337</v>
      </c>
    </row>
    <row r="18" spans="1:8" ht="21.95" customHeight="1">
      <c r="A18" s="50" t="s">
        <v>1</v>
      </c>
      <c r="B18" s="41">
        <v>1022</v>
      </c>
      <c r="C18" s="122">
        <v>-2430.1</v>
      </c>
      <c r="D18" s="309">
        <v>-5645.5</v>
      </c>
      <c r="E18" s="122">
        <v>-2770</v>
      </c>
      <c r="F18" s="309">
        <v>-5645.5</v>
      </c>
      <c r="G18" s="43">
        <f t="shared" si="2"/>
        <v>-2875.5</v>
      </c>
      <c r="H18" s="43">
        <f t="shared" si="3"/>
        <v>203.80866425992781</v>
      </c>
    </row>
    <row r="19" spans="1:8" ht="21.95" customHeight="1">
      <c r="A19" s="50" t="s">
        <v>2</v>
      </c>
      <c r="B19" s="41">
        <v>1023</v>
      </c>
      <c r="C19" s="122">
        <v>-532.20000000000005</v>
      </c>
      <c r="D19" s="309">
        <v>-1235.4000000000001</v>
      </c>
      <c r="E19" s="122">
        <v>-649.6</v>
      </c>
      <c r="F19" s="309">
        <v>-1235.4000000000001</v>
      </c>
      <c r="G19" s="43">
        <f t="shared" si="2"/>
        <v>-585.80000000000007</v>
      </c>
      <c r="H19" s="43">
        <f t="shared" si="3"/>
        <v>190.17857142857144</v>
      </c>
    </row>
    <row r="20" spans="1:8" ht="21.95" customHeight="1">
      <c r="A20" s="50" t="s">
        <v>3</v>
      </c>
      <c r="B20" s="41">
        <v>1024</v>
      </c>
      <c r="C20" s="122">
        <v>-1341.9</v>
      </c>
      <c r="D20" s="309"/>
      <c r="E20" s="122">
        <v>-1222.7</v>
      </c>
      <c r="F20" s="309"/>
      <c r="G20" s="43">
        <f t="shared" si="2"/>
        <v>1222.7</v>
      </c>
      <c r="H20" s="43">
        <f t="shared" si="3"/>
        <v>0</v>
      </c>
    </row>
    <row r="21" spans="1:8" ht="21.95" customHeight="1">
      <c r="A21" s="50" t="s">
        <v>63</v>
      </c>
      <c r="B21" s="41">
        <v>1025</v>
      </c>
      <c r="C21" s="122">
        <v>-171.7</v>
      </c>
      <c r="D21" s="309">
        <v>-434.9</v>
      </c>
      <c r="E21" s="122">
        <v>-7637.8</v>
      </c>
      <c r="F21" s="309">
        <v>-434.9</v>
      </c>
      <c r="G21" s="43">
        <f t="shared" si="2"/>
        <v>7202.9000000000005</v>
      </c>
      <c r="H21" s="43">
        <f t="shared" si="3"/>
        <v>5.6940480243001907</v>
      </c>
    </row>
    <row r="22" spans="1:8" ht="21.95" customHeight="1">
      <c r="A22" s="81" t="s">
        <v>32</v>
      </c>
      <c r="B22" s="56">
        <v>1040</v>
      </c>
      <c r="C22" s="42">
        <f>SUM(C23:C24)</f>
        <v>77220.7</v>
      </c>
      <c r="D22" s="42">
        <f>SUM(D23:D24)</f>
        <v>45341.599999999999</v>
      </c>
      <c r="E22" s="42">
        <f>SUM(E23:E24)</f>
        <v>25884.3</v>
      </c>
      <c r="F22" s="42">
        <f>SUM(F23:F24)</f>
        <v>45341.599999999999</v>
      </c>
      <c r="G22" s="42">
        <f t="shared" si="2"/>
        <v>19457.3</v>
      </c>
      <c r="H22" s="42">
        <f t="shared" si="3"/>
        <v>175.1702769632557</v>
      </c>
    </row>
    <row r="23" spans="1:8" ht="21.95" customHeight="1">
      <c r="A23" s="50" t="s">
        <v>33</v>
      </c>
      <c r="B23" s="41">
        <v>1041</v>
      </c>
      <c r="C23" s="43"/>
      <c r="D23" s="43"/>
      <c r="E23" s="43"/>
      <c r="F23" s="43"/>
      <c r="G23" s="43">
        <f t="shared" si="2"/>
        <v>0</v>
      </c>
      <c r="H23" s="77"/>
    </row>
    <row r="24" spans="1:8" ht="21.95" customHeight="1">
      <c r="A24" s="50" t="s">
        <v>34</v>
      </c>
      <c r="B24" s="41">
        <v>1042</v>
      </c>
      <c r="C24" s="43">
        <v>77220.7</v>
      </c>
      <c r="D24" s="122">
        <v>45341.599999999999</v>
      </c>
      <c r="E24" s="122">
        <v>25884.3</v>
      </c>
      <c r="F24" s="122">
        <v>45341.599999999999</v>
      </c>
      <c r="G24" s="43">
        <f t="shared" si="2"/>
        <v>19457.3</v>
      </c>
      <c r="H24" s="43">
        <f t="shared" si="3"/>
        <v>175.1702769632557</v>
      </c>
    </row>
    <row r="25" spans="1:8" ht="21.75" customHeight="1">
      <c r="A25" s="81" t="s">
        <v>10</v>
      </c>
      <c r="B25" s="56">
        <v>1030</v>
      </c>
      <c r="C25" s="42">
        <f>SUM(C26:C30)</f>
        <v>-73776.399999999994</v>
      </c>
      <c r="D25" s="42">
        <f>SUM(D26:D30)</f>
        <v>-532</v>
      </c>
      <c r="E25" s="42">
        <f t="shared" ref="E25" si="8">SUM(E26:E30)</f>
        <v>-23923.4</v>
      </c>
      <c r="F25" s="42">
        <f t="shared" ref="F25" si="9">SUM(F26:F30)</f>
        <v>-532</v>
      </c>
      <c r="G25" s="42">
        <f t="shared" si="2"/>
        <v>23391.4</v>
      </c>
      <c r="H25" s="42">
        <f t="shared" si="3"/>
        <v>2.2237641806766595</v>
      </c>
    </row>
    <row r="26" spans="1:8" ht="21.95" customHeight="1">
      <c r="A26" s="50" t="s">
        <v>62</v>
      </c>
      <c r="B26" s="41">
        <v>1031</v>
      </c>
      <c r="C26" s="122"/>
      <c r="D26" s="43"/>
      <c r="E26" s="122"/>
      <c r="F26" s="43"/>
      <c r="G26" s="42">
        <f t="shared" si="2"/>
        <v>0</v>
      </c>
      <c r="H26" s="77"/>
    </row>
    <row r="27" spans="1:8" ht="21.95" customHeight="1">
      <c r="A27" s="50" t="s">
        <v>1</v>
      </c>
      <c r="B27" s="41">
        <v>1032</v>
      </c>
      <c r="C27" s="309">
        <v>-44072</v>
      </c>
      <c r="D27" s="43"/>
      <c r="E27" s="122">
        <v>-18815</v>
      </c>
      <c r="F27" s="43"/>
      <c r="G27" s="43">
        <f t="shared" si="2"/>
        <v>18815</v>
      </c>
      <c r="H27" s="43"/>
    </row>
    <row r="28" spans="1:8" ht="21.95" customHeight="1">
      <c r="A28" s="50" t="s">
        <v>2</v>
      </c>
      <c r="B28" s="41">
        <v>1033</v>
      </c>
      <c r="C28" s="309">
        <v>-9596.7000000000007</v>
      </c>
      <c r="D28" s="43"/>
      <c r="E28" s="122">
        <v>-4116.5</v>
      </c>
      <c r="F28" s="43"/>
      <c r="G28" s="43">
        <f t="shared" si="2"/>
        <v>4116.5</v>
      </c>
      <c r="H28" s="43"/>
    </row>
    <row r="29" spans="1:8" ht="21.95" customHeight="1">
      <c r="A29" s="50" t="s">
        <v>3</v>
      </c>
      <c r="B29" s="41">
        <v>1034</v>
      </c>
      <c r="C29" s="309"/>
      <c r="D29" s="43"/>
      <c r="E29" s="122"/>
      <c r="F29" s="43"/>
      <c r="G29" s="42">
        <f t="shared" si="2"/>
        <v>0</v>
      </c>
      <c r="H29" s="77"/>
    </row>
    <row r="30" spans="1:8" ht="21.95" customHeight="1">
      <c r="A30" s="50" t="s">
        <v>64</v>
      </c>
      <c r="B30" s="41">
        <v>1035</v>
      </c>
      <c r="C30" s="309">
        <v>-20107.7</v>
      </c>
      <c r="D30" s="122">
        <v>-532</v>
      </c>
      <c r="E30" s="122">
        <v>-991.9</v>
      </c>
      <c r="F30" s="122">
        <v>-532</v>
      </c>
      <c r="G30" s="43">
        <f t="shared" si="2"/>
        <v>459.9</v>
      </c>
      <c r="H30" s="43">
        <f t="shared" si="3"/>
        <v>53.634438955539878</v>
      </c>
    </row>
    <row r="31" spans="1:8" ht="43.5" customHeight="1">
      <c r="A31" s="81" t="s">
        <v>0</v>
      </c>
      <c r="B31" s="41">
        <v>1100</v>
      </c>
      <c r="C31" s="42">
        <f>SUM(C15,C16,C22,C25)</f>
        <v>-1288.0999999999913</v>
      </c>
      <c r="D31" s="42">
        <f t="shared" ref="D31:F31" si="10">SUM(D15,D16,D22,D25)</f>
        <v>19092.499999999996</v>
      </c>
      <c r="E31" s="42">
        <f t="shared" ref="E31" si="11">SUM(E15,E16,E22,E25)</f>
        <v>-1222.6999999999971</v>
      </c>
      <c r="F31" s="42">
        <f t="shared" si="10"/>
        <v>19092.499999999996</v>
      </c>
      <c r="G31" s="42">
        <f t="shared" si="2"/>
        <v>20315.199999999993</v>
      </c>
      <c r="H31" s="42">
        <f t="shared" si="3"/>
        <v>-1561.5032305553318</v>
      </c>
    </row>
    <row r="32" spans="1:8" ht="21.95" customHeight="1">
      <c r="A32" s="81" t="s">
        <v>111</v>
      </c>
      <c r="B32" s="56">
        <v>1130</v>
      </c>
      <c r="C32" s="42"/>
      <c r="D32" s="42">
        <v>19.399999999999999</v>
      </c>
      <c r="E32" s="42"/>
      <c r="F32" s="42">
        <v>19.399999999999999</v>
      </c>
      <c r="G32" s="42">
        <f t="shared" si="2"/>
        <v>19.399999999999999</v>
      </c>
      <c r="H32" s="77"/>
    </row>
    <row r="33" spans="1:14" ht="21.95" customHeight="1">
      <c r="A33" s="80" t="s">
        <v>112</v>
      </c>
      <c r="B33" s="56">
        <v>1140</v>
      </c>
      <c r="C33" s="42"/>
      <c r="D33" s="43"/>
      <c r="E33" s="43"/>
      <c r="F33" s="43"/>
      <c r="G33" s="42">
        <f t="shared" si="2"/>
        <v>0</v>
      </c>
      <c r="H33" s="77"/>
    </row>
    <row r="34" spans="1:14" ht="21.95" customHeight="1">
      <c r="A34" s="81" t="s">
        <v>113</v>
      </c>
      <c r="B34" s="56">
        <v>1150</v>
      </c>
      <c r="C34" s="42">
        <v>1341.9</v>
      </c>
      <c r="D34" s="123">
        <v>3415.5</v>
      </c>
      <c r="E34" s="123">
        <v>1222.7</v>
      </c>
      <c r="F34" s="123">
        <v>3415.5</v>
      </c>
      <c r="G34" s="42">
        <f t="shared" si="2"/>
        <v>2192.8000000000002</v>
      </c>
      <c r="H34" s="158">
        <f>(F34/E34)*100</f>
        <v>279.34080314059048</v>
      </c>
    </row>
    <row r="35" spans="1:14" ht="21.95" customHeight="1">
      <c r="A35" s="81" t="s">
        <v>114</v>
      </c>
      <c r="B35" s="56">
        <v>1160</v>
      </c>
      <c r="C35" s="42"/>
      <c r="D35" s="43"/>
      <c r="E35" s="43"/>
      <c r="F35" s="43"/>
      <c r="G35" s="42">
        <f t="shared" si="2"/>
        <v>0</v>
      </c>
      <c r="H35" s="77"/>
    </row>
    <row r="36" spans="1:14" ht="21.95" customHeight="1">
      <c r="A36" s="81" t="s">
        <v>13</v>
      </c>
      <c r="B36" s="56">
        <v>1170</v>
      </c>
      <c r="C36" s="42">
        <f>SUM(C31, C32:C35)</f>
        <v>53.800000000008822</v>
      </c>
      <c r="D36" s="42">
        <f>SUM(D31, D32:D35)</f>
        <v>22527.399999999998</v>
      </c>
      <c r="E36" s="42"/>
      <c r="F36" s="42">
        <f>SUM(F31, F32:F35)</f>
        <v>22527.399999999998</v>
      </c>
      <c r="G36" s="42">
        <f t="shared" si="2"/>
        <v>22527.399999999998</v>
      </c>
      <c r="H36" s="131"/>
    </row>
    <row r="37" spans="1:14" ht="21.95" customHeight="1">
      <c r="A37" s="80" t="s">
        <v>25</v>
      </c>
      <c r="B37" s="41">
        <v>1180</v>
      </c>
      <c r="C37" s="43"/>
      <c r="D37" s="43"/>
      <c r="E37" s="43"/>
      <c r="F37" s="43"/>
      <c r="G37" s="42">
        <f t="shared" si="2"/>
        <v>0</v>
      </c>
      <c r="H37" s="77"/>
    </row>
    <row r="38" spans="1:14" ht="21.95" customHeight="1">
      <c r="A38" s="80" t="s">
        <v>26</v>
      </c>
      <c r="B38" s="41">
        <v>1181</v>
      </c>
      <c r="C38" s="43"/>
      <c r="D38" s="43"/>
      <c r="E38" s="43"/>
      <c r="F38" s="43"/>
      <c r="G38" s="42">
        <f t="shared" si="2"/>
        <v>0</v>
      </c>
      <c r="H38" s="77"/>
    </row>
    <row r="39" spans="1:14" ht="21.95" customHeight="1">
      <c r="A39" s="81" t="s">
        <v>41</v>
      </c>
      <c r="B39" s="41">
        <v>1200</v>
      </c>
      <c r="C39" s="42">
        <f>SUM(C36:C38)</f>
        <v>53.800000000008822</v>
      </c>
      <c r="D39" s="42">
        <f>SUM(D36:D38)</f>
        <v>22527.399999999998</v>
      </c>
      <c r="E39" s="43"/>
      <c r="F39" s="42">
        <f>SUM(F36:F38)</f>
        <v>22527.399999999998</v>
      </c>
      <c r="G39" s="42">
        <f t="shared" si="2"/>
        <v>22527.399999999998</v>
      </c>
      <c r="H39" s="78"/>
    </row>
    <row r="40" spans="1:14" ht="21.95" customHeight="1">
      <c r="A40" s="80" t="s">
        <v>42</v>
      </c>
      <c r="B40" s="41">
        <v>1201</v>
      </c>
      <c r="C40" s="43">
        <v>53.8</v>
      </c>
      <c r="D40" s="43">
        <v>22527.4</v>
      </c>
      <c r="E40" s="43"/>
      <c r="F40" s="43">
        <v>22527.4</v>
      </c>
      <c r="G40" s="43">
        <f t="shared" si="2"/>
        <v>22527.4</v>
      </c>
      <c r="H40" s="77"/>
    </row>
    <row r="41" spans="1:14" ht="21.95" customHeight="1">
      <c r="A41" s="80" t="s">
        <v>43</v>
      </c>
      <c r="B41" s="41">
        <v>1202</v>
      </c>
      <c r="C41" s="43"/>
      <c r="D41" s="43"/>
      <c r="E41" s="43"/>
      <c r="F41" s="43"/>
      <c r="G41" s="42">
        <f t="shared" si="2"/>
        <v>0</v>
      </c>
      <c r="H41" s="77"/>
    </row>
    <row r="42" spans="1:14" ht="21.95" customHeight="1">
      <c r="A42" s="81" t="s">
        <v>103</v>
      </c>
      <c r="B42" s="56">
        <v>1210</v>
      </c>
      <c r="C42" s="42">
        <f>SUM(C8,C22,C32,C34,C38)</f>
        <v>78755.599999999991</v>
      </c>
      <c r="D42" s="42">
        <f t="shared" ref="D42:F42" si="12">SUM(D8,D22,D32,D34,D38)</f>
        <v>147897.5</v>
      </c>
      <c r="E42" s="42">
        <f t="shared" ref="E42" si="13">SUM(E8,E22,E32,E34,E38)</f>
        <v>80909.899999999994</v>
      </c>
      <c r="F42" s="42">
        <f t="shared" si="12"/>
        <v>147897.5</v>
      </c>
      <c r="G42" s="42">
        <f t="shared" si="2"/>
        <v>66987.600000000006</v>
      </c>
      <c r="H42" s="158">
        <f t="shared" si="3"/>
        <v>182.79283499299839</v>
      </c>
    </row>
    <row r="43" spans="1:14" ht="21.95" customHeight="1">
      <c r="A43" s="81" t="s">
        <v>104</v>
      </c>
      <c r="B43" s="56">
        <v>1220</v>
      </c>
      <c r="C43" s="42">
        <f>SUM(C9,C16,C25,C33,C35,C37)</f>
        <v>-78701.799999999988</v>
      </c>
      <c r="D43" s="42">
        <f t="shared" ref="D43:F43" si="14">SUM(D9,D16,D25,D33,D35,D37)</f>
        <v>-125370.1</v>
      </c>
      <c r="E43" s="42">
        <f t="shared" ref="E43" si="15">SUM(E9,E16,E25,E33,E35,E37)</f>
        <v>-80909.899999999994</v>
      </c>
      <c r="F43" s="42">
        <f t="shared" si="14"/>
        <v>-125370.1</v>
      </c>
      <c r="G43" s="42">
        <f t="shared" si="2"/>
        <v>-44460.200000000012</v>
      </c>
      <c r="H43" s="158">
        <f t="shared" si="3"/>
        <v>154.95025948616922</v>
      </c>
      <c r="I43" s="315"/>
      <c r="J43" s="315"/>
      <c r="K43" s="315"/>
      <c r="L43" s="315"/>
      <c r="M43" s="315"/>
      <c r="N43" s="315"/>
    </row>
    <row r="44" spans="1:14" ht="21.95" customHeight="1">
      <c r="A44" s="385" t="s">
        <v>118</v>
      </c>
      <c r="B44" s="385"/>
      <c r="C44" s="385"/>
      <c r="D44" s="385"/>
      <c r="E44" s="385"/>
      <c r="F44" s="385"/>
      <c r="G44" s="385"/>
      <c r="H44" s="385"/>
    </row>
    <row r="45" spans="1:14" ht="21.95" customHeight="1">
      <c r="A45" s="50" t="s">
        <v>51</v>
      </c>
      <c r="B45" s="212">
        <v>9000</v>
      </c>
      <c r="C45" s="124">
        <v>288.5</v>
      </c>
      <c r="D45" s="124">
        <v>34413.4</v>
      </c>
      <c r="E45" s="128">
        <v>7577</v>
      </c>
      <c r="F45" s="124">
        <v>34413.4</v>
      </c>
      <c r="G45" s="57">
        <f t="shared" ref="G45:G50" si="16">F45-E45</f>
        <v>26836.400000000001</v>
      </c>
      <c r="H45" s="57">
        <f t="shared" ref="H45:H50" si="17">(F45/E45)*100</f>
        <v>454.18239408736969</v>
      </c>
    </row>
    <row r="46" spans="1:14" ht="21.95" customHeight="1">
      <c r="A46" s="50" t="s">
        <v>1</v>
      </c>
      <c r="B46" s="212">
        <v>9010</v>
      </c>
      <c r="C46" s="124">
        <v>46632.5</v>
      </c>
      <c r="D46" s="124">
        <v>68638.3</v>
      </c>
      <c r="E46" s="128">
        <v>52049.2</v>
      </c>
      <c r="F46" s="124">
        <v>68638.3</v>
      </c>
      <c r="G46" s="57">
        <f t="shared" si="16"/>
        <v>16589.100000000006</v>
      </c>
      <c r="H46" s="57">
        <f t="shared" si="17"/>
        <v>131.87195960744836</v>
      </c>
    </row>
    <row r="47" spans="1:14" ht="21.95" customHeight="1">
      <c r="A47" s="50" t="s">
        <v>2</v>
      </c>
      <c r="B47" s="212">
        <v>9020</v>
      </c>
      <c r="C47" s="124">
        <v>10157.6</v>
      </c>
      <c r="D47" s="124">
        <v>14978.1</v>
      </c>
      <c r="E47" s="128">
        <v>11431.3</v>
      </c>
      <c r="F47" s="124">
        <v>14978.1</v>
      </c>
      <c r="G47" s="57">
        <f t="shared" si="16"/>
        <v>3546.8000000000011</v>
      </c>
      <c r="H47" s="57">
        <f t="shared" si="17"/>
        <v>131.02709228171776</v>
      </c>
    </row>
    <row r="48" spans="1:14" ht="21.95" customHeight="1">
      <c r="A48" s="50" t="s">
        <v>3</v>
      </c>
      <c r="B48" s="212">
        <v>9030</v>
      </c>
      <c r="C48" s="124">
        <v>1341.9</v>
      </c>
      <c r="D48" s="124">
        <v>3415.5</v>
      </c>
      <c r="E48" s="128">
        <v>1222.7</v>
      </c>
      <c r="F48" s="124">
        <v>3415.5</v>
      </c>
      <c r="G48" s="57">
        <f t="shared" si="16"/>
        <v>2192.8000000000002</v>
      </c>
      <c r="H48" s="57">
        <f t="shared" si="17"/>
        <v>279.34080314059048</v>
      </c>
    </row>
    <row r="49" spans="1:8" ht="21.95" customHeight="1">
      <c r="A49" s="50" t="s">
        <v>5</v>
      </c>
      <c r="B49" s="212">
        <v>9040</v>
      </c>
      <c r="C49" s="124">
        <v>20281.3</v>
      </c>
      <c r="D49" s="124">
        <v>3924.8</v>
      </c>
      <c r="E49" s="128">
        <v>8629.7000000000007</v>
      </c>
      <c r="F49" s="124">
        <v>3924.8</v>
      </c>
      <c r="G49" s="57">
        <f t="shared" si="16"/>
        <v>-4704.9000000000005</v>
      </c>
      <c r="H49" s="57">
        <f t="shared" si="17"/>
        <v>45.48014415333094</v>
      </c>
    </row>
    <row r="50" spans="1:8" ht="21.95" customHeight="1">
      <c r="A50" s="67" t="s">
        <v>7</v>
      </c>
      <c r="B50" s="214">
        <v>9050</v>
      </c>
      <c r="C50" s="42">
        <f>SUM(C45:C49)</f>
        <v>78701.8</v>
      </c>
      <c r="D50" s="42">
        <f t="shared" ref="D50:F50" si="18">SUM(D45:D49)</f>
        <v>125370.10000000002</v>
      </c>
      <c r="E50" s="42">
        <f t="shared" ref="E50" si="19">SUM(E45:E49)</f>
        <v>80909.899999999994</v>
      </c>
      <c r="F50" s="42">
        <f t="shared" si="18"/>
        <v>125370.10000000002</v>
      </c>
      <c r="G50" s="61">
        <f t="shared" si="16"/>
        <v>44460.200000000026</v>
      </c>
      <c r="H50" s="61">
        <f t="shared" si="17"/>
        <v>154.95025948616922</v>
      </c>
    </row>
    <row r="51" spans="1:8" ht="21.95" customHeight="1">
      <c r="A51" s="372" t="s">
        <v>85</v>
      </c>
      <c r="B51" s="372"/>
      <c r="C51" s="372"/>
      <c r="D51" s="372"/>
      <c r="E51" s="372"/>
      <c r="F51" s="372"/>
      <c r="G51" s="372"/>
      <c r="H51" s="372"/>
    </row>
    <row r="52" spans="1:8" ht="63" customHeight="1">
      <c r="A52" s="82" t="s">
        <v>452</v>
      </c>
      <c r="B52" s="56">
        <v>2110</v>
      </c>
      <c r="C52" s="42">
        <f>SUM(C53:C56)</f>
        <v>-699.5</v>
      </c>
      <c r="D52" s="42">
        <f t="shared" ref="D52" si="20">SUM(D53:D56)</f>
        <v>-1079.2</v>
      </c>
      <c r="E52" s="42">
        <f t="shared" ref="E52:F52" si="21">SUM(E53:E56)</f>
        <v>-780.7</v>
      </c>
      <c r="F52" s="42">
        <f t="shared" si="21"/>
        <v>-1079.2</v>
      </c>
      <c r="G52" s="42">
        <f>F52-E52</f>
        <v>-298.5</v>
      </c>
      <c r="H52" s="42">
        <f>(F52/E52)*100</f>
        <v>138.23491738183682</v>
      </c>
    </row>
    <row r="53" spans="1:8" ht="39" customHeight="1">
      <c r="A53" s="50" t="s">
        <v>48</v>
      </c>
      <c r="B53" s="41">
        <v>2111</v>
      </c>
      <c r="C53" s="43"/>
      <c r="D53" s="43">
        <v>-35.9</v>
      </c>
      <c r="E53" s="43"/>
      <c r="F53" s="43">
        <v>-35.9</v>
      </c>
      <c r="G53" s="43">
        <f t="shared" ref="G53:G68" si="22">F53-E53</f>
        <v>-35.9</v>
      </c>
      <c r="H53" s="77"/>
    </row>
    <row r="54" spans="1:8" ht="40.5" customHeight="1">
      <c r="A54" s="83" t="s">
        <v>49</v>
      </c>
      <c r="B54" s="41">
        <v>2112</v>
      </c>
      <c r="C54" s="43"/>
      <c r="D54" s="43"/>
      <c r="E54" s="43"/>
      <c r="F54" s="43"/>
      <c r="G54" s="43">
        <f t="shared" si="22"/>
        <v>0</v>
      </c>
      <c r="H54" s="77"/>
    </row>
    <row r="55" spans="1:8" ht="21.95" customHeight="1">
      <c r="A55" s="50" t="s">
        <v>56</v>
      </c>
      <c r="B55" s="41">
        <v>2113</v>
      </c>
      <c r="C55" s="122">
        <v>-699.5</v>
      </c>
      <c r="D55" s="122">
        <v>-1043.3</v>
      </c>
      <c r="E55" s="122">
        <v>-780.7</v>
      </c>
      <c r="F55" s="43">
        <v>-1043.3</v>
      </c>
      <c r="G55" s="43">
        <f t="shared" si="22"/>
        <v>-262.59999999999991</v>
      </c>
      <c r="H55" s="43">
        <f t="shared" ref="H55:H68" si="23">(F55/E55)*100</f>
        <v>133.63648008197771</v>
      </c>
    </row>
    <row r="56" spans="1:8" ht="21.95" customHeight="1">
      <c r="A56" s="50" t="s">
        <v>36</v>
      </c>
      <c r="B56" s="41">
        <v>2114</v>
      </c>
      <c r="C56" s="43"/>
      <c r="D56" s="43"/>
      <c r="E56" s="43"/>
      <c r="F56" s="43"/>
      <c r="G56" s="42">
        <f t="shared" si="22"/>
        <v>0</v>
      </c>
      <c r="H56" s="77"/>
    </row>
    <row r="57" spans="1:8" ht="41.25" customHeight="1">
      <c r="A57" s="79" t="s">
        <v>53</v>
      </c>
      <c r="B57" s="214">
        <v>2120</v>
      </c>
      <c r="C57" s="42">
        <f>SUM(C58:C63)</f>
        <v>-8221.9</v>
      </c>
      <c r="D57" s="42">
        <f>SUM(D58:D63)</f>
        <v>-12443.6</v>
      </c>
      <c r="E57" s="42">
        <f>SUM(E58:E63)</f>
        <v>-9368.7000000000007</v>
      </c>
      <c r="F57" s="42">
        <f>SUM(F58:F63)</f>
        <v>-12443.6</v>
      </c>
      <c r="G57" s="42">
        <f t="shared" si="22"/>
        <v>-3074.8999999999996</v>
      </c>
      <c r="H57" s="42">
        <f t="shared" si="23"/>
        <v>132.82098903796685</v>
      </c>
    </row>
    <row r="58" spans="1:8" ht="21.95" customHeight="1">
      <c r="A58" s="83" t="s">
        <v>35</v>
      </c>
      <c r="B58" s="212">
        <v>2121</v>
      </c>
      <c r="C58" s="43"/>
      <c r="D58" s="43"/>
      <c r="E58" s="43"/>
      <c r="F58" s="43"/>
      <c r="G58" s="42">
        <f t="shared" si="22"/>
        <v>0</v>
      </c>
      <c r="H58" s="77"/>
    </row>
    <row r="59" spans="1:8" ht="21.95" customHeight="1">
      <c r="A59" s="50" t="s">
        <v>12</v>
      </c>
      <c r="B59" s="212">
        <v>2122</v>
      </c>
      <c r="C59" s="122">
        <v>-8221.9</v>
      </c>
      <c r="D59" s="122">
        <v>-12443.6</v>
      </c>
      <c r="E59" s="122">
        <v>-9368.7000000000007</v>
      </c>
      <c r="F59" s="122">
        <v>-12443.6</v>
      </c>
      <c r="G59" s="43">
        <f t="shared" si="22"/>
        <v>-3074.8999999999996</v>
      </c>
      <c r="H59" s="43">
        <f t="shared" si="23"/>
        <v>132.82098903796685</v>
      </c>
    </row>
    <row r="60" spans="1:8" ht="21.95" customHeight="1">
      <c r="A60" s="50" t="s">
        <v>39</v>
      </c>
      <c r="B60" s="212">
        <v>2123</v>
      </c>
      <c r="C60" s="43"/>
      <c r="D60" s="43"/>
      <c r="E60" s="43"/>
      <c r="F60" s="43"/>
      <c r="G60" s="42">
        <f t="shared" si="22"/>
        <v>0</v>
      </c>
      <c r="H60" s="77"/>
    </row>
    <row r="61" spans="1:8" ht="21.95" customHeight="1">
      <c r="A61" s="50" t="s">
        <v>40</v>
      </c>
      <c r="B61" s="212">
        <v>2124</v>
      </c>
      <c r="C61" s="43"/>
      <c r="D61" s="43"/>
      <c r="E61" s="43"/>
      <c r="F61" s="43"/>
      <c r="G61" s="42">
        <f t="shared" si="22"/>
        <v>0</v>
      </c>
      <c r="H61" s="77"/>
    </row>
    <row r="62" spans="1:8" ht="80.25" customHeight="1">
      <c r="A62" s="50" t="s">
        <v>105</v>
      </c>
      <c r="B62" s="212">
        <v>2125</v>
      </c>
      <c r="C62" s="43"/>
      <c r="D62" s="43"/>
      <c r="E62" s="43"/>
      <c r="F62" s="43"/>
      <c r="G62" s="42">
        <f t="shared" si="22"/>
        <v>0</v>
      </c>
      <c r="H62" s="77"/>
    </row>
    <row r="63" spans="1:8" ht="22.5" customHeight="1">
      <c r="A63" s="50" t="s">
        <v>36</v>
      </c>
      <c r="B63" s="212">
        <v>2126</v>
      </c>
      <c r="C63" s="43"/>
      <c r="D63" s="43"/>
      <c r="E63" s="43"/>
      <c r="F63" s="43"/>
      <c r="G63" s="42">
        <f t="shared" si="22"/>
        <v>0</v>
      </c>
      <c r="H63" s="77"/>
    </row>
    <row r="64" spans="1:8" ht="44.25" customHeight="1">
      <c r="A64" s="82" t="s">
        <v>54</v>
      </c>
      <c r="B64" s="214">
        <v>2130</v>
      </c>
      <c r="C64" s="42">
        <f>SUM(C65:C67)</f>
        <v>-10589.800000000001</v>
      </c>
      <c r="D64" s="42">
        <f t="shared" ref="D64" si="24">SUM(D65:D67)</f>
        <v>-15628.9</v>
      </c>
      <c r="E64" s="42">
        <f t="shared" ref="E64:F64" si="25">SUM(E65:E67)</f>
        <v>-11951.3</v>
      </c>
      <c r="F64" s="42">
        <f t="shared" si="25"/>
        <v>-15628.9</v>
      </c>
      <c r="G64" s="42">
        <f t="shared" si="22"/>
        <v>-3677.6000000000004</v>
      </c>
      <c r="H64" s="42">
        <f t="shared" si="23"/>
        <v>130.77154786508581</v>
      </c>
    </row>
    <row r="65" spans="1:8" ht="21.95" customHeight="1">
      <c r="A65" s="50" t="s">
        <v>37</v>
      </c>
      <c r="B65" s="212">
        <v>2131</v>
      </c>
      <c r="C65" s="43"/>
      <c r="D65" s="43"/>
      <c r="E65" s="43"/>
      <c r="F65" s="43"/>
      <c r="G65" s="42">
        <f t="shared" si="22"/>
        <v>0</v>
      </c>
      <c r="H65" s="77"/>
    </row>
    <row r="66" spans="1:8" ht="41.25" customHeight="1">
      <c r="A66" s="50" t="s">
        <v>38</v>
      </c>
      <c r="B66" s="212">
        <v>2132</v>
      </c>
      <c r="C66" s="122">
        <v>-10157.6</v>
      </c>
      <c r="D66" s="122">
        <v>-14978.1</v>
      </c>
      <c r="E66" s="122">
        <v>-11431.3</v>
      </c>
      <c r="F66" s="122">
        <v>-14978.1</v>
      </c>
      <c r="G66" s="43">
        <f t="shared" si="22"/>
        <v>-3546.8000000000011</v>
      </c>
      <c r="H66" s="43">
        <f t="shared" si="23"/>
        <v>131.02709228171776</v>
      </c>
    </row>
    <row r="67" spans="1:8" ht="39" customHeight="1">
      <c r="A67" s="50" t="s">
        <v>447</v>
      </c>
      <c r="B67" s="212">
        <v>2133</v>
      </c>
      <c r="C67" s="122">
        <v>-432.2</v>
      </c>
      <c r="D67" s="122">
        <v>-650.79999999999995</v>
      </c>
      <c r="E67" s="122">
        <v>-520</v>
      </c>
      <c r="F67" s="122">
        <v>-650.79999999999995</v>
      </c>
      <c r="G67" s="43">
        <f t="shared" si="22"/>
        <v>-130.79999999999995</v>
      </c>
      <c r="H67" s="43">
        <f t="shared" si="23"/>
        <v>125.15384615384615</v>
      </c>
    </row>
    <row r="68" spans="1:8" ht="21.95" customHeight="1">
      <c r="A68" s="79" t="s">
        <v>50</v>
      </c>
      <c r="B68" s="214">
        <v>2200</v>
      </c>
      <c r="C68" s="42">
        <f>SUM(C52+C57+C64)</f>
        <v>-19511.2</v>
      </c>
      <c r="D68" s="42">
        <f>SUM(D52+D57+D64)</f>
        <v>-29151.7</v>
      </c>
      <c r="E68" s="42">
        <f>SUM(E52+E57+E64)</f>
        <v>-22100.7</v>
      </c>
      <c r="F68" s="42">
        <f>SUM(F52+F57+F64)</f>
        <v>-29151.7</v>
      </c>
      <c r="G68" s="42">
        <f t="shared" si="22"/>
        <v>-7051</v>
      </c>
      <c r="H68" s="42">
        <f t="shared" si="23"/>
        <v>131.90396684267921</v>
      </c>
    </row>
    <row r="69" spans="1:8" ht="21.95" customHeight="1">
      <c r="A69" s="386" t="s">
        <v>377</v>
      </c>
      <c r="B69" s="387"/>
      <c r="C69" s="386"/>
      <c r="D69" s="386"/>
      <c r="E69" s="386"/>
      <c r="F69" s="386"/>
      <c r="G69" s="386"/>
      <c r="H69" s="386"/>
    </row>
    <row r="70" spans="1:8" ht="42.75" customHeight="1">
      <c r="A70" s="217" t="s">
        <v>365</v>
      </c>
      <c r="B70" s="214"/>
      <c r="C70" s="227"/>
      <c r="D70" s="227"/>
      <c r="E70" s="227"/>
      <c r="F70" s="227"/>
      <c r="G70" s="227"/>
      <c r="H70" s="227"/>
    </row>
    <row r="71" spans="1:8" ht="39.75" customHeight="1">
      <c r="A71" s="218" t="s">
        <v>378</v>
      </c>
      <c r="B71" s="56">
        <v>3000</v>
      </c>
      <c r="C71" s="227">
        <f>SUM(C72:C75)</f>
        <v>71754.8</v>
      </c>
      <c r="D71" s="227">
        <f t="shared" ref="D71:F71" si="26">SUM(D72:D75)</f>
        <v>136046.59999999998</v>
      </c>
      <c r="E71" s="227">
        <f t="shared" si="26"/>
        <v>79687.199999999997</v>
      </c>
      <c r="F71" s="227">
        <f t="shared" si="26"/>
        <v>136046.59999999998</v>
      </c>
      <c r="G71" s="227">
        <f>F71-E71</f>
        <v>56359.39999999998</v>
      </c>
      <c r="H71" s="227">
        <f>(F71/E71)*100</f>
        <v>170.72578783041689</v>
      </c>
    </row>
    <row r="72" spans="1:8" ht="39.75" customHeight="1">
      <c r="A72" s="219" t="s">
        <v>367</v>
      </c>
      <c r="B72" s="41">
        <v>3010</v>
      </c>
      <c r="C72" s="124">
        <v>193</v>
      </c>
      <c r="D72" s="310">
        <v>99156.9</v>
      </c>
      <c r="E72" s="124">
        <v>53802.9</v>
      </c>
      <c r="F72" s="310">
        <v>99156.9</v>
      </c>
      <c r="G72" s="124">
        <f t="shared" ref="G72:G89" si="27">F72-E72</f>
        <v>45353.999999999993</v>
      </c>
      <c r="H72" s="124">
        <f t="shared" ref="H72:H89" si="28">(F72/E72)*100</f>
        <v>184.29657137440546</v>
      </c>
    </row>
    <row r="73" spans="1:8" ht="21.95" customHeight="1">
      <c r="A73" s="219" t="s">
        <v>379</v>
      </c>
      <c r="B73" s="41">
        <v>3020</v>
      </c>
      <c r="C73" s="124">
        <v>71388</v>
      </c>
      <c r="D73" s="124">
        <v>36476.199999999997</v>
      </c>
      <c r="E73" s="124">
        <v>25508.799999999999</v>
      </c>
      <c r="F73" s="124">
        <v>36476.199999999997</v>
      </c>
      <c r="G73" s="124">
        <f t="shared" si="27"/>
        <v>10967.399999999998</v>
      </c>
      <c r="H73" s="124">
        <f t="shared" si="28"/>
        <v>142.99457442137614</v>
      </c>
    </row>
    <row r="74" spans="1:8" ht="39.75" customHeight="1">
      <c r="A74" s="121" t="s">
        <v>362</v>
      </c>
      <c r="B74" s="41">
        <v>3030</v>
      </c>
      <c r="C74" s="124"/>
      <c r="D74" s="124">
        <v>265.60000000000002</v>
      </c>
      <c r="E74" s="124"/>
      <c r="F74" s="124">
        <v>265.60000000000002</v>
      </c>
      <c r="G74" s="124">
        <f t="shared" si="27"/>
        <v>265.60000000000002</v>
      </c>
      <c r="H74" s="124"/>
    </row>
    <row r="75" spans="1:8" ht="21.95" customHeight="1">
      <c r="A75" s="121" t="s">
        <v>380</v>
      </c>
      <c r="B75" s="41">
        <v>3040</v>
      </c>
      <c r="C75" s="124">
        <v>173.8</v>
      </c>
      <c r="D75" s="124">
        <v>147.9</v>
      </c>
      <c r="E75" s="124">
        <v>375.5</v>
      </c>
      <c r="F75" s="124">
        <v>147.9</v>
      </c>
      <c r="G75" s="124">
        <f t="shared" si="27"/>
        <v>-227.6</v>
      </c>
      <c r="H75" s="124">
        <f t="shared" si="28"/>
        <v>39.387483355525966</v>
      </c>
    </row>
    <row r="76" spans="1:8" ht="42.75" customHeight="1">
      <c r="A76" s="218" t="s">
        <v>369</v>
      </c>
      <c r="B76" s="56">
        <v>3100</v>
      </c>
      <c r="C76" s="227">
        <f>SUM(C77:C79,C87,C88)</f>
        <v>-71734.899999999994</v>
      </c>
      <c r="D76" s="227">
        <f t="shared" ref="D76:F76" si="29">SUM(D77:D79,D87,D88)</f>
        <v>-132690.4</v>
      </c>
      <c r="E76" s="227">
        <f t="shared" si="29"/>
        <v>-79740.7</v>
      </c>
      <c r="F76" s="227">
        <f t="shared" si="29"/>
        <v>-132690.4</v>
      </c>
      <c r="G76" s="227">
        <f t="shared" si="27"/>
        <v>-52949.7</v>
      </c>
      <c r="H76" s="227">
        <f t="shared" si="28"/>
        <v>166.40235162219543</v>
      </c>
    </row>
    <row r="77" spans="1:8" ht="41.25" customHeight="1">
      <c r="A77" s="121" t="s">
        <v>381</v>
      </c>
      <c r="B77" s="41">
        <v>3110</v>
      </c>
      <c r="C77" s="128">
        <v>-15001.8</v>
      </c>
      <c r="D77" s="128">
        <v>-49038.1</v>
      </c>
      <c r="E77" s="128">
        <v>-16260.2</v>
      </c>
      <c r="F77" s="128">
        <v>-49038.1</v>
      </c>
      <c r="G77" s="124">
        <f t="shared" si="27"/>
        <v>-32777.899999999994</v>
      </c>
      <c r="H77" s="124">
        <f t="shared" si="28"/>
        <v>301.58362135767084</v>
      </c>
    </row>
    <row r="78" spans="1:8" ht="21.95" customHeight="1">
      <c r="A78" s="121" t="s">
        <v>382</v>
      </c>
      <c r="B78" s="41">
        <v>3120</v>
      </c>
      <c r="C78" s="128">
        <v>-37221.9</v>
      </c>
      <c r="D78" s="128">
        <v>-54500.6</v>
      </c>
      <c r="E78" s="128">
        <v>-41379.800000000003</v>
      </c>
      <c r="F78" s="128">
        <v>-54500.6</v>
      </c>
      <c r="G78" s="124">
        <f t="shared" si="27"/>
        <v>-13120.799999999996</v>
      </c>
      <c r="H78" s="124">
        <f t="shared" si="28"/>
        <v>131.70822478600667</v>
      </c>
    </row>
    <row r="79" spans="1:8" ht="40.5" customHeight="1">
      <c r="A79" s="220" t="s">
        <v>383</v>
      </c>
      <c r="B79" s="228">
        <v>3130</v>
      </c>
      <c r="C79" s="128">
        <f>SUM(C80:C86)</f>
        <v>-19079</v>
      </c>
      <c r="D79" s="128">
        <f>SUM(D80:D86)</f>
        <v>-28500.9</v>
      </c>
      <c r="E79" s="128">
        <f>SUM(E80:E86)</f>
        <v>-21580.7</v>
      </c>
      <c r="F79" s="128">
        <f>SUM(F80:F86)</f>
        <v>-28500.9</v>
      </c>
      <c r="G79" s="124">
        <f t="shared" si="27"/>
        <v>-6920.2000000000007</v>
      </c>
      <c r="H79" s="229">
        <f t="shared" si="28"/>
        <v>132.06661507736078</v>
      </c>
    </row>
    <row r="80" spans="1:8" ht="21.95" customHeight="1">
      <c r="A80" s="121" t="s">
        <v>35</v>
      </c>
      <c r="B80" s="41">
        <v>3131</v>
      </c>
      <c r="C80" s="128"/>
      <c r="D80" s="128"/>
      <c r="E80" s="128"/>
      <c r="F80" s="128"/>
      <c r="G80" s="124">
        <f t="shared" si="27"/>
        <v>0</v>
      </c>
      <c r="H80" s="124"/>
    </row>
    <row r="81" spans="1:8" ht="21.95" customHeight="1">
      <c r="A81" s="121" t="s">
        <v>384</v>
      </c>
      <c r="B81" s="41">
        <v>3132</v>
      </c>
      <c r="C81" s="128"/>
      <c r="D81" s="311">
        <v>-35.9</v>
      </c>
      <c r="E81" s="311"/>
      <c r="F81" s="311">
        <v>-35.9</v>
      </c>
      <c r="G81" s="124">
        <f t="shared" si="27"/>
        <v>-35.9</v>
      </c>
      <c r="H81" s="124"/>
    </row>
    <row r="82" spans="1:8" ht="21.95" customHeight="1">
      <c r="A82" s="121" t="s">
        <v>12</v>
      </c>
      <c r="B82" s="41">
        <v>3133</v>
      </c>
      <c r="C82" s="128">
        <v>-8221.9</v>
      </c>
      <c r="D82" s="128">
        <v>-12443.6</v>
      </c>
      <c r="E82" s="128">
        <v>-9368.7000000000007</v>
      </c>
      <c r="F82" s="128">
        <v>-12443.6</v>
      </c>
      <c r="G82" s="124">
        <f t="shared" si="27"/>
        <v>-3074.8999999999996</v>
      </c>
      <c r="H82" s="124">
        <f t="shared" si="28"/>
        <v>132.82098903796685</v>
      </c>
    </row>
    <row r="83" spans="1:8" ht="21.95" customHeight="1">
      <c r="A83" s="121" t="s">
        <v>39</v>
      </c>
      <c r="B83" s="41">
        <v>3134</v>
      </c>
      <c r="C83" s="128"/>
      <c r="D83" s="128"/>
      <c r="E83" s="128"/>
      <c r="F83" s="128"/>
      <c r="G83" s="124">
        <f t="shared" si="27"/>
        <v>0</v>
      </c>
      <c r="H83" s="124"/>
    </row>
    <row r="84" spans="1:8" ht="21.95" customHeight="1">
      <c r="A84" s="121" t="s">
        <v>40</v>
      </c>
      <c r="B84" s="41">
        <v>3135</v>
      </c>
      <c r="C84" s="128"/>
      <c r="D84" s="128"/>
      <c r="E84" s="128"/>
      <c r="F84" s="128"/>
      <c r="G84" s="124">
        <f t="shared" si="27"/>
        <v>0</v>
      </c>
      <c r="H84" s="124"/>
    </row>
    <row r="85" spans="1:8" ht="21.95" customHeight="1">
      <c r="A85" s="121" t="s">
        <v>56</v>
      </c>
      <c r="B85" s="41">
        <v>3136</v>
      </c>
      <c r="C85" s="128">
        <v>-699.5</v>
      </c>
      <c r="D85" s="128">
        <v>-1043.3</v>
      </c>
      <c r="E85" s="128">
        <v>-780.7</v>
      </c>
      <c r="F85" s="128">
        <v>-1043.3</v>
      </c>
      <c r="G85" s="124">
        <f t="shared" si="27"/>
        <v>-262.59999999999991</v>
      </c>
      <c r="H85" s="124">
        <f t="shared" si="28"/>
        <v>133.63648008197771</v>
      </c>
    </row>
    <row r="86" spans="1:8" ht="42" customHeight="1">
      <c r="A86" s="121" t="s">
        <v>385</v>
      </c>
      <c r="B86" s="41">
        <v>3137</v>
      </c>
      <c r="C86" s="122">
        <v>-10157.6</v>
      </c>
      <c r="D86" s="122">
        <v>-14978.1</v>
      </c>
      <c r="E86" s="122">
        <v>-11431.3</v>
      </c>
      <c r="F86" s="122">
        <v>-14978.1</v>
      </c>
      <c r="G86" s="124">
        <f t="shared" si="27"/>
        <v>-3546.8000000000011</v>
      </c>
      <c r="H86" s="124">
        <f t="shared" si="28"/>
        <v>131.02709228171776</v>
      </c>
    </row>
    <row r="87" spans="1:8" ht="21.95" customHeight="1">
      <c r="A87" s="50" t="s">
        <v>446</v>
      </c>
      <c r="B87" s="41">
        <v>3138</v>
      </c>
      <c r="C87" s="128">
        <v>-432.2</v>
      </c>
      <c r="D87" s="128">
        <v>-650.79999999999995</v>
      </c>
      <c r="E87" s="128">
        <v>-520</v>
      </c>
      <c r="F87" s="128">
        <v>-650.79999999999995</v>
      </c>
      <c r="G87" s="124">
        <f t="shared" si="27"/>
        <v>-130.79999999999995</v>
      </c>
      <c r="H87" s="124">
        <f t="shared" si="28"/>
        <v>125.15384615384615</v>
      </c>
    </row>
    <row r="88" spans="1:8" ht="21.95" customHeight="1">
      <c r="A88" s="219" t="s">
        <v>45</v>
      </c>
      <c r="B88" s="41">
        <v>3139</v>
      </c>
      <c r="C88" s="128"/>
      <c r="D88" s="128"/>
      <c r="E88" s="128"/>
      <c r="F88" s="128"/>
      <c r="G88" s="227">
        <f t="shared" si="27"/>
        <v>0</v>
      </c>
      <c r="H88" s="124"/>
    </row>
    <row r="89" spans="1:8" ht="21.95" customHeight="1">
      <c r="A89" s="221" t="s">
        <v>386</v>
      </c>
      <c r="B89" s="230">
        <v>3160</v>
      </c>
      <c r="C89" s="231">
        <f t="shared" ref="C89:F89" si="30">SUM(C71,C76)</f>
        <v>19.900000000008731</v>
      </c>
      <c r="D89" s="231">
        <f t="shared" si="30"/>
        <v>3356.1999999999825</v>
      </c>
      <c r="E89" s="231">
        <f t="shared" si="30"/>
        <v>-53.5</v>
      </c>
      <c r="F89" s="231">
        <f t="shared" si="30"/>
        <v>3356.1999999999825</v>
      </c>
      <c r="G89" s="227">
        <f t="shared" si="27"/>
        <v>3409.6999999999825</v>
      </c>
      <c r="H89" s="227">
        <f t="shared" si="28"/>
        <v>-6273.2710280373503</v>
      </c>
    </row>
    <row r="90" spans="1:8" ht="42" customHeight="1">
      <c r="A90" s="222" t="s">
        <v>370</v>
      </c>
      <c r="B90" s="213"/>
      <c r="C90" s="232"/>
      <c r="D90" s="232"/>
      <c r="E90" s="232"/>
      <c r="F90" s="232"/>
      <c r="G90" s="227"/>
      <c r="H90" s="227"/>
    </row>
    <row r="91" spans="1:8" ht="40.5" customHeight="1">
      <c r="A91" s="221" t="s">
        <v>371</v>
      </c>
      <c r="B91" s="230">
        <v>3200</v>
      </c>
      <c r="C91" s="231">
        <f>C92</f>
        <v>39778.400000000001</v>
      </c>
      <c r="D91" s="231">
        <f t="shared" ref="D91:F91" si="31">D92</f>
        <v>41876.6</v>
      </c>
      <c r="E91" s="231">
        <f t="shared" si="31"/>
        <v>15750.7</v>
      </c>
      <c r="F91" s="231">
        <f t="shared" si="31"/>
        <v>41876.6</v>
      </c>
      <c r="G91" s="227">
        <f t="shared" ref="G91:G117" si="32">F91-E91</f>
        <v>26125.899999999998</v>
      </c>
      <c r="H91" s="227">
        <f t="shared" ref="H91:H116" si="33">(F91/E91)*100</f>
        <v>265.87135809837019</v>
      </c>
    </row>
    <row r="92" spans="1:8" ht="21.95" customHeight="1">
      <c r="A92" s="223" t="s">
        <v>375</v>
      </c>
      <c r="B92" s="213">
        <v>3210</v>
      </c>
      <c r="C92" s="232">
        <v>39778.400000000001</v>
      </c>
      <c r="D92" s="232">
        <v>41876.6</v>
      </c>
      <c r="E92" s="232">
        <v>15750.7</v>
      </c>
      <c r="F92" s="232">
        <v>41876.6</v>
      </c>
      <c r="G92" s="124">
        <f t="shared" si="32"/>
        <v>26125.899999999998</v>
      </c>
      <c r="H92" s="124">
        <f t="shared" si="33"/>
        <v>265.87135809837019</v>
      </c>
    </row>
    <row r="93" spans="1:8" ht="39.75" customHeight="1">
      <c r="A93" s="221" t="s">
        <v>387</v>
      </c>
      <c r="B93" s="230">
        <v>3255</v>
      </c>
      <c r="C93" s="231">
        <f>SUM(C94,C101)</f>
        <v>-39778.400000000001</v>
      </c>
      <c r="D93" s="231">
        <f t="shared" ref="D93:F93" si="34">SUM(D94,D101)</f>
        <v>-41876.6</v>
      </c>
      <c r="E93" s="231">
        <f t="shared" si="34"/>
        <v>-15750.7</v>
      </c>
      <c r="F93" s="231">
        <f t="shared" si="34"/>
        <v>-41876.6</v>
      </c>
      <c r="G93" s="227">
        <f t="shared" si="32"/>
        <v>-26125.899999999998</v>
      </c>
      <c r="H93" s="227">
        <f t="shared" si="33"/>
        <v>265.87135809837019</v>
      </c>
    </row>
    <row r="94" spans="1:8" ht="40.5" customHeight="1">
      <c r="A94" s="220" t="s">
        <v>388</v>
      </c>
      <c r="B94" s="233">
        <v>3260</v>
      </c>
      <c r="C94" s="234">
        <f>SUM(C95:C100)</f>
        <v>-39778.400000000001</v>
      </c>
      <c r="D94" s="234">
        <f>SUM(D95:D100)</f>
        <v>-41876.6</v>
      </c>
      <c r="E94" s="234">
        <f t="shared" ref="E94:F94" si="35">SUM(E95:E100)</f>
        <v>-15750.7</v>
      </c>
      <c r="F94" s="234">
        <f t="shared" si="35"/>
        <v>-41876.6</v>
      </c>
      <c r="G94" s="124">
        <f t="shared" si="32"/>
        <v>-26125.899999999998</v>
      </c>
      <c r="H94" s="229">
        <f t="shared" si="33"/>
        <v>265.87135809837019</v>
      </c>
    </row>
    <row r="95" spans="1:8" ht="21.95" customHeight="1">
      <c r="A95" s="224" t="s">
        <v>57</v>
      </c>
      <c r="B95" s="213">
        <v>3265</v>
      </c>
      <c r="C95" s="232"/>
      <c r="D95" s="232"/>
      <c r="E95" s="232"/>
      <c r="F95" s="232"/>
      <c r="G95" s="124">
        <f t="shared" si="32"/>
        <v>0</v>
      </c>
      <c r="H95" s="124"/>
    </row>
    <row r="96" spans="1:8" ht="39" customHeight="1">
      <c r="A96" s="121" t="s">
        <v>115</v>
      </c>
      <c r="B96" s="213">
        <v>3266</v>
      </c>
      <c r="C96" s="232">
        <v>-39326.6</v>
      </c>
      <c r="D96" s="128">
        <v>-36920.5</v>
      </c>
      <c r="E96" s="128">
        <v>-15750.7</v>
      </c>
      <c r="F96" s="128">
        <v>-36920.5</v>
      </c>
      <c r="G96" s="124">
        <f t="shared" si="32"/>
        <v>-21169.8</v>
      </c>
      <c r="H96" s="124">
        <f t="shared" si="33"/>
        <v>234.40545499565098</v>
      </c>
    </row>
    <row r="97" spans="1:8" ht="40.5" customHeight="1">
      <c r="A97" s="121" t="s">
        <v>389</v>
      </c>
      <c r="B97" s="213">
        <v>3267</v>
      </c>
      <c r="C97" s="232"/>
      <c r="D97" s="128"/>
      <c r="E97" s="232"/>
      <c r="F97" s="128"/>
      <c r="G97" s="227">
        <f t="shared" si="32"/>
        <v>0</v>
      </c>
      <c r="H97" s="124"/>
    </row>
    <row r="98" spans="1:8" ht="39.75" customHeight="1">
      <c r="A98" s="121" t="s">
        <v>116</v>
      </c>
      <c r="B98" s="213">
        <v>3268</v>
      </c>
      <c r="C98" s="232"/>
      <c r="D98" s="128"/>
      <c r="E98" s="232"/>
      <c r="F98" s="128"/>
      <c r="G98" s="227">
        <f t="shared" si="32"/>
        <v>0</v>
      </c>
      <c r="H98" s="124"/>
    </row>
    <row r="99" spans="1:8" ht="59.25" customHeight="1">
      <c r="A99" s="121" t="s">
        <v>58</v>
      </c>
      <c r="B99" s="213">
        <v>3269</v>
      </c>
      <c r="C99" s="232"/>
      <c r="D99" s="128"/>
      <c r="E99" s="232"/>
      <c r="F99" s="128"/>
      <c r="G99" s="227">
        <f t="shared" si="32"/>
        <v>0</v>
      </c>
      <c r="H99" s="124"/>
    </row>
    <row r="100" spans="1:8" ht="21.95" customHeight="1">
      <c r="A100" s="121" t="s">
        <v>59</v>
      </c>
      <c r="B100" s="213">
        <v>3270</v>
      </c>
      <c r="C100" s="232">
        <v>-451.8</v>
      </c>
      <c r="D100" s="128">
        <v>-4956.1000000000004</v>
      </c>
      <c r="E100" s="232"/>
      <c r="F100" s="128">
        <v>-4956.1000000000004</v>
      </c>
      <c r="G100" s="124">
        <f t="shared" si="32"/>
        <v>-4956.1000000000004</v>
      </c>
      <c r="H100" s="124"/>
    </row>
    <row r="101" spans="1:8" ht="21.95" customHeight="1">
      <c r="A101" s="121" t="s">
        <v>45</v>
      </c>
      <c r="B101" s="213">
        <v>3280</v>
      </c>
      <c r="C101" s="232"/>
      <c r="D101" s="232"/>
      <c r="E101" s="232"/>
      <c r="F101" s="232"/>
      <c r="G101" s="227">
        <f t="shared" si="32"/>
        <v>0</v>
      </c>
      <c r="H101" s="124"/>
    </row>
    <row r="102" spans="1:8" ht="22.5" customHeight="1">
      <c r="A102" s="225" t="s">
        <v>390</v>
      </c>
      <c r="B102" s="230">
        <v>3295</v>
      </c>
      <c r="C102" s="231">
        <f t="shared" ref="C102:F102" si="36">SUM(C91,C93)</f>
        <v>0</v>
      </c>
      <c r="D102" s="231">
        <f t="shared" si="36"/>
        <v>0</v>
      </c>
      <c r="E102" s="231">
        <f t="shared" si="36"/>
        <v>0</v>
      </c>
      <c r="F102" s="231">
        <f t="shared" si="36"/>
        <v>0</v>
      </c>
      <c r="G102" s="227">
        <f t="shared" si="32"/>
        <v>0</v>
      </c>
      <c r="H102" s="227"/>
    </row>
    <row r="103" spans="1:8" ht="42" customHeight="1">
      <c r="A103" s="6" t="s">
        <v>391</v>
      </c>
      <c r="B103" s="230"/>
      <c r="C103" s="231"/>
      <c r="D103" s="231"/>
      <c r="E103" s="231"/>
      <c r="F103" s="231"/>
      <c r="G103" s="227"/>
      <c r="H103" s="227"/>
    </row>
    <row r="104" spans="1:8" ht="39" customHeight="1">
      <c r="A104" s="225" t="s">
        <v>392</v>
      </c>
      <c r="B104" s="230">
        <v>3300</v>
      </c>
      <c r="C104" s="231">
        <f>SUM(C105:C108)</f>
        <v>0</v>
      </c>
      <c r="D104" s="231">
        <f t="shared" ref="D104:E104" si="37">SUM(D105:D108)</f>
        <v>19.399999999999999</v>
      </c>
      <c r="E104" s="231">
        <f t="shared" si="37"/>
        <v>0</v>
      </c>
      <c r="F104" s="231">
        <v>19.399999999999999</v>
      </c>
      <c r="G104" s="227">
        <f t="shared" si="32"/>
        <v>19.399999999999999</v>
      </c>
      <c r="H104" s="227"/>
    </row>
    <row r="105" spans="1:8" ht="21.95" customHeight="1">
      <c r="A105" s="121" t="s">
        <v>393</v>
      </c>
      <c r="B105" s="213">
        <v>3310</v>
      </c>
      <c r="C105" s="232"/>
      <c r="D105" s="232"/>
      <c r="E105" s="232"/>
      <c r="F105" s="232"/>
      <c r="G105" s="227">
        <f t="shared" si="32"/>
        <v>0</v>
      </c>
      <c r="H105" s="124"/>
    </row>
    <row r="106" spans="1:8" ht="42" customHeight="1">
      <c r="A106" s="121" t="s">
        <v>289</v>
      </c>
      <c r="B106" s="213">
        <v>3320</v>
      </c>
      <c r="C106" s="232"/>
      <c r="D106" s="232">
        <v>19.399999999999999</v>
      </c>
      <c r="E106" s="232"/>
      <c r="F106" s="232">
        <v>19.399999999999999</v>
      </c>
      <c r="G106" s="124">
        <f t="shared" si="32"/>
        <v>19.399999999999999</v>
      </c>
      <c r="H106" s="124"/>
    </row>
    <row r="107" spans="1:8" ht="46.5" customHeight="1">
      <c r="A107" s="121" t="s">
        <v>394</v>
      </c>
      <c r="B107" s="213">
        <v>3330</v>
      </c>
      <c r="C107" s="232"/>
      <c r="D107" s="232"/>
      <c r="E107" s="232"/>
      <c r="F107" s="232"/>
      <c r="G107" s="227">
        <f t="shared" si="32"/>
        <v>0</v>
      </c>
      <c r="H107" s="124"/>
    </row>
    <row r="108" spans="1:8" ht="21.95" customHeight="1">
      <c r="A108" s="121" t="s">
        <v>380</v>
      </c>
      <c r="B108" s="213">
        <v>3340</v>
      </c>
      <c r="C108" s="232"/>
      <c r="D108" s="232"/>
      <c r="E108" s="232"/>
      <c r="F108" s="232"/>
      <c r="G108" s="227">
        <f t="shared" si="32"/>
        <v>0</v>
      </c>
      <c r="H108" s="124"/>
    </row>
    <row r="109" spans="1:8" ht="39.75" customHeight="1">
      <c r="A109" s="226" t="s">
        <v>395</v>
      </c>
      <c r="B109" s="230">
        <v>3345</v>
      </c>
      <c r="C109" s="231">
        <f>SUM(C110:C113)</f>
        <v>0</v>
      </c>
      <c r="D109" s="231">
        <f t="shared" ref="D109:G109" si="38">SUM(D110:D113)</f>
        <v>-19.399999999999999</v>
      </c>
      <c r="E109" s="231">
        <f t="shared" si="38"/>
        <v>0</v>
      </c>
      <c r="F109" s="231">
        <f t="shared" si="38"/>
        <v>-19.399999999999999</v>
      </c>
      <c r="G109" s="231">
        <f t="shared" si="38"/>
        <v>-19.399999999999999</v>
      </c>
      <c r="H109" s="227"/>
    </row>
    <row r="110" spans="1:8" ht="38.25" customHeight="1">
      <c r="A110" s="121" t="s">
        <v>396</v>
      </c>
      <c r="B110" s="213">
        <v>3350</v>
      </c>
      <c r="C110" s="231"/>
      <c r="D110" s="231"/>
      <c r="E110" s="231"/>
      <c r="F110" s="231"/>
      <c r="G110" s="227">
        <f t="shared" si="32"/>
        <v>0</v>
      </c>
      <c r="H110" s="124"/>
    </row>
    <row r="111" spans="1:8" ht="30.75" customHeight="1">
      <c r="A111" s="121" t="s">
        <v>397</v>
      </c>
      <c r="B111" s="213">
        <v>3355</v>
      </c>
      <c r="C111" s="231"/>
      <c r="D111" s="231"/>
      <c r="E111" s="231"/>
      <c r="F111" s="231"/>
      <c r="G111" s="227">
        <f t="shared" si="32"/>
        <v>0</v>
      </c>
      <c r="H111" s="124"/>
    </row>
    <row r="112" spans="1:8" ht="42.75" customHeight="1">
      <c r="A112" s="121" t="s">
        <v>398</v>
      </c>
      <c r="B112" s="213">
        <v>3360</v>
      </c>
      <c r="C112" s="231"/>
      <c r="D112" s="231"/>
      <c r="E112" s="231"/>
      <c r="F112" s="231"/>
      <c r="G112" s="227">
        <f t="shared" si="32"/>
        <v>0</v>
      </c>
      <c r="H112" s="124"/>
    </row>
    <row r="113" spans="1:11" ht="21.95" customHeight="1">
      <c r="A113" s="121" t="s">
        <v>45</v>
      </c>
      <c r="B113" s="213">
        <v>3365</v>
      </c>
      <c r="C113" s="231"/>
      <c r="D113" s="231">
        <v>-19.399999999999999</v>
      </c>
      <c r="E113" s="231"/>
      <c r="F113" s="231">
        <v>-19.399999999999999</v>
      </c>
      <c r="G113" s="227">
        <f t="shared" si="32"/>
        <v>-19.399999999999999</v>
      </c>
      <c r="H113" s="124"/>
    </row>
    <row r="114" spans="1:11" ht="21.95" customHeight="1">
      <c r="A114" s="226" t="s">
        <v>399</v>
      </c>
      <c r="B114" s="230">
        <v>3370</v>
      </c>
      <c r="C114" s="231">
        <f>SUM(C104,C109)</f>
        <v>0</v>
      </c>
      <c r="D114" s="231">
        <f t="shared" ref="D114:H114" si="39">SUM(D104,D109)</f>
        <v>0</v>
      </c>
      <c r="E114" s="231">
        <f t="shared" si="39"/>
        <v>0</v>
      </c>
      <c r="F114" s="231">
        <f t="shared" si="39"/>
        <v>0</v>
      </c>
      <c r="G114" s="231">
        <f t="shared" si="39"/>
        <v>0</v>
      </c>
      <c r="H114" s="231">
        <f t="shared" si="39"/>
        <v>0</v>
      </c>
    </row>
    <row r="115" spans="1:11" ht="21.95" customHeight="1">
      <c r="A115" s="226" t="s">
        <v>400</v>
      </c>
      <c r="B115" s="230">
        <v>3400</v>
      </c>
      <c r="C115" s="231">
        <f t="shared" ref="C115:H115" si="40">SUM(C89,C102,C114)</f>
        <v>19.900000000008731</v>
      </c>
      <c r="D115" s="231">
        <f t="shared" si="40"/>
        <v>3356.1999999999825</v>
      </c>
      <c r="E115" s="231">
        <f t="shared" si="40"/>
        <v>-53.5</v>
      </c>
      <c r="F115" s="231">
        <f t="shared" si="40"/>
        <v>3356.1999999999825</v>
      </c>
      <c r="G115" s="231">
        <f t="shared" si="40"/>
        <v>3409.6999999999825</v>
      </c>
      <c r="H115" s="231">
        <f t="shared" si="40"/>
        <v>-6273.2710280373503</v>
      </c>
    </row>
    <row r="116" spans="1:11" ht="21.95" customHeight="1">
      <c r="A116" s="121" t="s">
        <v>401</v>
      </c>
      <c r="B116" s="213">
        <v>3405</v>
      </c>
      <c r="C116" s="232">
        <v>36.700000000000003</v>
      </c>
      <c r="D116" s="232">
        <v>56.6</v>
      </c>
      <c r="E116" s="232">
        <v>53.5</v>
      </c>
      <c r="F116" s="232">
        <v>56.6</v>
      </c>
      <c r="G116" s="124">
        <f t="shared" si="32"/>
        <v>3.1000000000000014</v>
      </c>
      <c r="H116" s="124">
        <f t="shared" si="33"/>
        <v>105.79439252336449</v>
      </c>
    </row>
    <row r="117" spans="1:11" ht="21.95" customHeight="1">
      <c r="A117" s="225" t="s">
        <v>402</v>
      </c>
      <c r="B117" s="230">
        <v>3415</v>
      </c>
      <c r="C117" s="231">
        <f>SUM(C116,C115)</f>
        <v>56.600000000008734</v>
      </c>
      <c r="D117" s="316">
        <f t="shared" ref="D117" si="41">SUM(D116,D115)</f>
        <v>3412.7999999999824</v>
      </c>
      <c r="E117" s="231">
        <f>SUM(E116,E115)</f>
        <v>0</v>
      </c>
      <c r="F117" s="316">
        <f t="shared" ref="F117" si="42">SUM(F116,F115)</f>
        <v>3412.7999999999824</v>
      </c>
      <c r="G117" s="227">
        <f t="shared" si="32"/>
        <v>3412.7999999999824</v>
      </c>
      <c r="H117" s="227"/>
    </row>
    <row r="118" spans="1:11" ht="21.95" customHeight="1">
      <c r="A118" s="373" t="s">
        <v>86</v>
      </c>
      <c r="B118" s="374"/>
      <c r="C118" s="374"/>
      <c r="D118" s="374"/>
      <c r="E118" s="374"/>
      <c r="F118" s="374"/>
      <c r="G118" s="374"/>
      <c r="H118" s="375"/>
    </row>
    <row r="119" spans="1:11" ht="21.95" customHeight="1">
      <c r="A119" s="81" t="s">
        <v>17</v>
      </c>
      <c r="B119" s="56">
        <v>4000</v>
      </c>
      <c r="C119" s="42">
        <f>SUM(C120:C126)</f>
        <v>-39778.400000000001</v>
      </c>
      <c r="D119" s="42">
        <f>SUM(D120:D126)</f>
        <v>-41876.6</v>
      </c>
      <c r="E119" s="42">
        <f>SUM(E120:E126)</f>
        <v>-15750.7</v>
      </c>
      <c r="F119" s="42">
        <f>SUM(F120:F126)</f>
        <v>-41876.6</v>
      </c>
      <c r="G119" s="42">
        <f>F119-E119</f>
        <v>-26125.899999999998</v>
      </c>
      <c r="H119" s="42">
        <f>(F119/E119)*100</f>
        <v>265.87135809837019</v>
      </c>
    </row>
    <row r="120" spans="1:11" ht="21.95" customHeight="1">
      <c r="A120" s="50" t="s">
        <v>57</v>
      </c>
      <c r="B120" s="41">
        <v>4010</v>
      </c>
      <c r="C120" s="43"/>
      <c r="D120" s="43"/>
      <c r="E120" s="43"/>
      <c r="F120" s="43"/>
      <c r="G120" s="42">
        <f t="shared" ref="G120:G126" si="43">F120-E120</f>
        <v>0</v>
      </c>
      <c r="H120" s="43"/>
    </row>
    <row r="121" spans="1:11" ht="42.75" customHeight="1">
      <c r="A121" s="50" t="s">
        <v>115</v>
      </c>
      <c r="B121" s="41">
        <v>4020</v>
      </c>
      <c r="C121" s="125">
        <v>-39326.6</v>
      </c>
      <c r="D121" s="125">
        <v>-36920.5</v>
      </c>
      <c r="E121" s="125">
        <v>-15750.7</v>
      </c>
      <c r="F121" s="43">
        <v>-36920.5</v>
      </c>
      <c r="G121" s="43">
        <f t="shared" si="43"/>
        <v>-21169.8</v>
      </c>
      <c r="H121" s="43">
        <f t="shared" ref="H121" si="44">(F121/E121)*100</f>
        <v>234.40545499565098</v>
      </c>
    </row>
    <row r="122" spans="1:11" ht="45.75" customHeight="1">
      <c r="A122" s="50" t="s">
        <v>65</v>
      </c>
      <c r="B122" s="41">
        <v>4030</v>
      </c>
      <c r="C122" s="43"/>
      <c r="D122" s="43"/>
      <c r="E122" s="43"/>
      <c r="F122" s="43"/>
      <c r="G122" s="42">
        <f t="shared" si="43"/>
        <v>0</v>
      </c>
      <c r="H122" s="77"/>
    </row>
    <row r="123" spans="1:11" ht="42" customHeight="1">
      <c r="A123" s="50" t="s">
        <v>116</v>
      </c>
      <c r="B123" s="41">
        <v>4040</v>
      </c>
      <c r="C123" s="43"/>
      <c r="D123" s="43"/>
      <c r="E123" s="43"/>
      <c r="F123" s="43"/>
      <c r="G123" s="42">
        <f t="shared" si="43"/>
        <v>0</v>
      </c>
      <c r="H123" s="77"/>
    </row>
    <row r="124" spans="1:11" ht="61.5" customHeight="1">
      <c r="A124" s="50" t="s">
        <v>58</v>
      </c>
      <c r="B124" s="41">
        <v>4050</v>
      </c>
      <c r="C124" s="43"/>
      <c r="D124" s="43"/>
      <c r="E124" s="43"/>
      <c r="F124" s="43"/>
      <c r="G124" s="42">
        <f t="shared" si="43"/>
        <v>0</v>
      </c>
      <c r="H124" s="77"/>
    </row>
    <row r="125" spans="1:11" ht="21.95" customHeight="1">
      <c r="A125" s="50" t="s">
        <v>59</v>
      </c>
      <c r="B125" s="41">
        <v>4060</v>
      </c>
      <c r="C125" s="125">
        <v>-451.8</v>
      </c>
      <c r="D125" s="125">
        <v>-4956.1000000000004</v>
      </c>
      <c r="E125" s="43"/>
      <c r="F125" s="43">
        <v>-4956.1000000000004</v>
      </c>
      <c r="G125" s="43">
        <f t="shared" si="43"/>
        <v>-4956.1000000000004</v>
      </c>
      <c r="H125" s="77"/>
    </row>
    <row r="126" spans="1:11" ht="21.95" customHeight="1">
      <c r="A126" s="50" t="s">
        <v>45</v>
      </c>
      <c r="B126" s="41">
        <v>4070</v>
      </c>
      <c r="C126" s="43"/>
      <c r="D126" s="43"/>
      <c r="E126" s="43"/>
      <c r="F126" s="43"/>
      <c r="G126" s="42">
        <f t="shared" si="43"/>
        <v>0</v>
      </c>
      <c r="H126" s="77"/>
    </row>
    <row r="127" spans="1:11" ht="21.95" customHeight="1">
      <c r="A127" s="367" t="s">
        <v>87</v>
      </c>
      <c r="B127" s="368"/>
      <c r="C127" s="368"/>
      <c r="D127" s="368"/>
      <c r="E127" s="368"/>
      <c r="F127" s="368"/>
      <c r="G127" s="368"/>
      <c r="H127" s="369"/>
    </row>
    <row r="128" spans="1:11" s="53" customFormat="1" ht="81" customHeight="1">
      <c r="A128" s="79" t="s">
        <v>117</v>
      </c>
      <c r="B128" s="58" t="s">
        <v>27</v>
      </c>
      <c r="C128" s="59">
        <f t="shared" ref="C128" si="45">SUM(C129:C131)</f>
        <v>642</v>
      </c>
      <c r="D128" s="312">
        <v>661</v>
      </c>
      <c r="E128" s="312">
        <f t="shared" ref="E128" si="46">SUM(E129:E131)</f>
        <v>642</v>
      </c>
      <c r="F128" s="313">
        <v>661</v>
      </c>
      <c r="G128" s="59">
        <f>F128-E128</f>
        <v>19</v>
      </c>
      <c r="H128" s="61">
        <f>F128/E128*100</f>
        <v>102.95950155763241</v>
      </c>
      <c r="K128" s="235"/>
    </row>
    <row r="129" spans="1:8" ht="21.95" customHeight="1">
      <c r="A129" s="80" t="s">
        <v>19</v>
      </c>
      <c r="B129" s="41" t="s">
        <v>28</v>
      </c>
      <c r="C129" s="60">
        <v>1</v>
      </c>
      <c r="D129" s="60">
        <v>1</v>
      </c>
      <c r="E129" s="127">
        <v>1</v>
      </c>
      <c r="F129" s="153">
        <v>1</v>
      </c>
      <c r="G129" s="60">
        <f t="shared" ref="G129:G143" si="47">F129-E129</f>
        <v>0</v>
      </c>
      <c r="H129" s="57">
        <f t="shared" ref="H129:H143" si="48">F129/E129*100</f>
        <v>100</v>
      </c>
    </row>
    <row r="130" spans="1:8" ht="21.95" customHeight="1">
      <c r="A130" s="80" t="s">
        <v>22</v>
      </c>
      <c r="B130" s="41" t="s">
        <v>29</v>
      </c>
      <c r="C130" s="60">
        <v>25</v>
      </c>
      <c r="D130" s="60">
        <v>26</v>
      </c>
      <c r="E130" s="127">
        <v>25</v>
      </c>
      <c r="F130" s="153">
        <v>26</v>
      </c>
      <c r="G130" s="60">
        <f t="shared" si="47"/>
        <v>1</v>
      </c>
      <c r="H130" s="57">
        <f t="shared" si="48"/>
        <v>104</v>
      </c>
    </row>
    <row r="131" spans="1:8" ht="21.95" customHeight="1">
      <c r="A131" s="80" t="s">
        <v>20</v>
      </c>
      <c r="B131" s="41" t="s">
        <v>30</v>
      </c>
      <c r="C131" s="60">
        <v>616</v>
      </c>
      <c r="D131" s="60">
        <v>606</v>
      </c>
      <c r="E131" s="127">
        <v>616</v>
      </c>
      <c r="F131" s="153">
        <v>606</v>
      </c>
      <c r="G131" s="60">
        <f t="shared" si="47"/>
        <v>-10</v>
      </c>
      <c r="H131" s="57">
        <f t="shared" si="48"/>
        <v>98.376623376623371</v>
      </c>
    </row>
    <row r="132" spans="1:8" ht="21.95" customHeight="1">
      <c r="A132" s="81" t="s">
        <v>66</v>
      </c>
      <c r="B132" s="56" t="s">
        <v>31</v>
      </c>
      <c r="C132" s="42">
        <f>SUM(C133:C135)</f>
        <v>46632.5</v>
      </c>
      <c r="D132" s="42">
        <f t="shared" ref="D132:F132" si="49">SUM(D133:D135)</f>
        <v>68638.3</v>
      </c>
      <c r="E132" s="42">
        <f t="shared" ref="E132" si="50">SUM(E133:E135)</f>
        <v>52049.2</v>
      </c>
      <c r="F132" s="132">
        <f t="shared" si="49"/>
        <v>68638.3</v>
      </c>
      <c r="G132" s="59">
        <f t="shared" si="47"/>
        <v>16589.100000000006</v>
      </c>
      <c r="H132" s="61">
        <f t="shared" si="48"/>
        <v>131.87195960744836</v>
      </c>
    </row>
    <row r="133" spans="1:8" ht="21.95" customHeight="1">
      <c r="A133" s="80" t="s">
        <v>19</v>
      </c>
      <c r="B133" s="41">
        <v>8011</v>
      </c>
      <c r="C133" s="126">
        <v>413.1</v>
      </c>
      <c r="D133" s="124">
        <v>418.4</v>
      </c>
      <c r="E133" s="154">
        <v>369.2</v>
      </c>
      <c r="F133" s="155">
        <v>418.4</v>
      </c>
      <c r="G133" s="60">
        <f t="shared" si="47"/>
        <v>49.199999999999989</v>
      </c>
      <c r="H133" s="57">
        <f t="shared" si="48"/>
        <v>113.32611050920909</v>
      </c>
    </row>
    <row r="134" spans="1:8" ht="21.95" customHeight="1">
      <c r="A134" s="80" t="s">
        <v>22</v>
      </c>
      <c r="B134" s="41">
        <v>8012</v>
      </c>
      <c r="C134" s="126">
        <v>2430.1</v>
      </c>
      <c r="D134" s="126">
        <v>5645.5</v>
      </c>
      <c r="E134" s="154">
        <v>2639</v>
      </c>
      <c r="F134" s="126">
        <v>5645.5</v>
      </c>
      <c r="G134" s="60">
        <f t="shared" si="47"/>
        <v>3006.5</v>
      </c>
      <c r="H134" s="57">
        <f t="shared" si="48"/>
        <v>213.92572944297083</v>
      </c>
    </row>
    <row r="135" spans="1:8" ht="21.95" customHeight="1">
      <c r="A135" s="80" t="s">
        <v>20</v>
      </c>
      <c r="B135" s="41">
        <v>8013</v>
      </c>
      <c r="C135" s="126">
        <v>43789.3</v>
      </c>
      <c r="D135" s="126">
        <v>62574.400000000001</v>
      </c>
      <c r="E135" s="154">
        <v>49041</v>
      </c>
      <c r="F135" s="126">
        <v>62574.400000000001</v>
      </c>
      <c r="G135" s="60">
        <f t="shared" si="47"/>
        <v>13533.400000000001</v>
      </c>
      <c r="H135" s="57">
        <f t="shared" si="48"/>
        <v>127.59609306498645</v>
      </c>
    </row>
    <row r="136" spans="1:8" ht="21.95" customHeight="1">
      <c r="A136" s="81" t="s">
        <v>1</v>
      </c>
      <c r="B136" s="56">
        <v>8020</v>
      </c>
      <c r="C136" s="42">
        <f>SUM(C137:C139)</f>
        <v>46632.5</v>
      </c>
      <c r="D136" s="42">
        <f t="shared" ref="D136:F136" si="51">SUM(D137:D139)</f>
        <v>68638.3</v>
      </c>
      <c r="E136" s="132">
        <f t="shared" ref="E136" si="52">SUM(E137:E139)</f>
        <v>52049.2</v>
      </c>
      <c r="F136" s="132">
        <f t="shared" si="51"/>
        <v>68638.3</v>
      </c>
      <c r="G136" s="59">
        <f t="shared" si="47"/>
        <v>16589.100000000006</v>
      </c>
      <c r="H136" s="61">
        <f t="shared" si="48"/>
        <v>131.87195960744836</v>
      </c>
    </row>
    <row r="137" spans="1:8" ht="21.95" customHeight="1">
      <c r="A137" s="80" t="s">
        <v>19</v>
      </c>
      <c r="B137" s="41">
        <v>8021</v>
      </c>
      <c r="C137" s="43">
        <v>413.1</v>
      </c>
      <c r="D137" s="124">
        <v>418.4</v>
      </c>
      <c r="E137" s="133">
        <v>369.2</v>
      </c>
      <c r="F137" s="155">
        <v>418.4</v>
      </c>
      <c r="G137" s="60">
        <f t="shared" si="47"/>
        <v>49.199999999999989</v>
      </c>
      <c r="H137" s="57">
        <f t="shared" si="48"/>
        <v>113.32611050920909</v>
      </c>
    </row>
    <row r="138" spans="1:8" ht="21.95" customHeight="1">
      <c r="A138" s="80" t="s">
        <v>22</v>
      </c>
      <c r="B138" s="41">
        <v>8022</v>
      </c>
      <c r="C138" s="43">
        <v>2430.1</v>
      </c>
      <c r="D138" s="126">
        <v>5645.5</v>
      </c>
      <c r="E138" s="133">
        <v>2639</v>
      </c>
      <c r="F138" s="126">
        <v>5645.5</v>
      </c>
      <c r="G138" s="60">
        <f t="shared" si="47"/>
        <v>3006.5</v>
      </c>
      <c r="H138" s="57">
        <f t="shared" si="48"/>
        <v>213.92572944297083</v>
      </c>
    </row>
    <row r="139" spans="1:8" ht="21.95" customHeight="1">
      <c r="A139" s="80" t="s">
        <v>20</v>
      </c>
      <c r="B139" s="41">
        <v>8023</v>
      </c>
      <c r="C139" s="43">
        <v>43789.3</v>
      </c>
      <c r="D139" s="126">
        <v>62574.400000000001</v>
      </c>
      <c r="E139" s="133">
        <v>49041</v>
      </c>
      <c r="F139" s="126">
        <v>62574.400000000001</v>
      </c>
      <c r="G139" s="60">
        <f t="shared" si="47"/>
        <v>13533.400000000001</v>
      </c>
      <c r="H139" s="57">
        <f t="shared" si="48"/>
        <v>127.59609306498645</v>
      </c>
    </row>
    <row r="140" spans="1:8" s="53" customFormat="1" ht="39.75" customHeight="1">
      <c r="A140" s="79" t="s">
        <v>44</v>
      </c>
      <c r="B140" s="58" t="s">
        <v>67</v>
      </c>
      <c r="C140" s="156">
        <f t="shared" ref="C140:D143" si="53">(C136/C128)/12*1000</f>
        <v>6053.0244029075811</v>
      </c>
      <c r="D140" s="156">
        <f t="shared" si="53"/>
        <v>8653.3408976298542</v>
      </c>
      <c r="E140" s="156">
        <f>(E136/E128)/12*1000</f>
        <v>6756.1266874350986</v>
      </c>
      <c r="F140" s="156">
        <f t="shared" ref="F140" si="54">(F136/F128)/12*1000</f>
        <v>8653.3408976298542</v>
      </c>
      <c r="G140" s="59">
        <f t="shared" si="47"/>
        <v>1897.2142101947557</v>
      </c>
      <c r="H140" s="61">
        <f t="shared" si="48"/>
        <v>128.08138890768811</v>
      </c>
    </row>
    <row r="141" spans="1:8" ht="21.95" customHeight="1">
      <c r="A141" s="80" t="s">
        <v>19</v>
      </c>
      <c r="B141" s="41">
        <v>8031</v>
      </c>
      <c r="C141" s="157">
        <f t="shared" ref="C141:F143" si="55">(C137/C129)/12*1000</f>
        <v>34425.000000000007</v>
      </c>
      <c r="D141" s="157">
        <f t="shared" si="53"/>
        <v>34866.666666666664</v>
      </c>
      <c r="E141" s="157">
        <f t="shared" si="55"/>
        <v>30766.666666666664</v>
      </c>
      <c r="F141" s="157">
        <f t="shared" si="55"/>
        <v>34866.666666666664</v>
      </c>
      <c r="G141" s="60">
        <f t="shared" si="47"/>
        <v>4100</v>
      </c>
      <c r="H141" s="57">
        <f t="shared" si="48"/>
        <v>113.32611050920912</v>
      </c>
    </row>
    <row r="142" spans="1:8" ht="21.95" customHeight="1">
      <c r="A142" s="80" t="s">
        <v>22</v>
      </c>
      <c r="B142" s="41">
        <v>8032</v>
      </c>
      <c r="C142" s="157">
        <f t="shared" si="55"/>
        <v>8100.333333333333</v>
      </c>
      <c r="D142" s="157">
        <f t="shared" si="53"/>
        <v>18094.551282051281</v>
      </c>
      <c r="E142" s="157">
        <f t="shared" si="55"/>
        <v>8796.6666666666661</v>
      </c>
      <c r="F142" s="157">
        <f t="shared" si="55"/>
        <v>18094.551282051281</v>
      </c>
      <c r="G142" s="60">
        <f t="shared" si="47"/>
        <v>9297.8846153846152</v>
      </c>
      <c r="H142" s="57">
        <f t="shared" si="48"/>
        <v>205.69781677208732</v>
      </c>
    </row>
    <row r="143" spans="1:8" ht="21.95" customHeight="1">
      <c r="A143" s="80" t="s">
        <v>20</v>
      </c>
      <c r="B143" s="41">
        <v>8033</v>
      </c>
      <c r="C143" s="157">
        <f>(C139/C131)/12*1000</f>
        <v>5923.8771645021652</v>
      </c>
      <c r="D143" s="157">
        <f t="shared" si="53"/>
        <v>8604.8404840484036</v>
      </c>
      <c r="E143" s="157">
        <f t="shared" si="55"/>
        <v>6634.3344155844161</v>
      </c>
      <c r="F143" s="157">
        <f t="shared" si="55"/>
        <v>8604.8404840484036</v>
      </c>
      <c r="G143" s="60">
        <f t="shared" si="47"/>
        <v>1970.5060684639875</v>
      </c>
      <c r="H143" s="57">
        <f t="shared" si="48"/>
        <v>129.7016391551677</v>
      </c>
    </row>
    <row r="144" spans="1:8" s="53" customFormat="1" ht="84.75" customHeight="1">
      <c r="A144" s="64" t="s">
        <v>71</v>
      </c>
      <c r="B144" s="9"/>
      <c r="C144" s="364" t="s">
        <v>168</v>
      </c>
      <c r="D144" s="365"/>
      <c r="E144" s="10"/>
      <c r="F144" s="10"/>
      <c r="G144" s="366" t="s">
        <v>160</v>
      </c>
      <c r="H144" s="366"/>
    </row>
    <row r="145" spans="1:8" s="53" customFormat="1" ht="29.25" customHeight="1">
      <c r="A145" s="53" t="s">
        <v>8</v>
      </c>
      <c r="B145" s="2"/>
      <c r="C145" s="362" t="s">
        <v>9</v>
      </c>
      <c r="D145" s="362"/>
      <c r="E145" s="3"/>
      <c r="F145" s="3"/>
      <c r="G145" s="363" t="s">
        <v>14</v>
      </c>
      <c r="H145" s="363"/>
    </row>
    <row r="146" spans="1:8" s="53" customFormat="1">
      <c r="A146" s="11"/>
      <c r="B146" s="211"/>
      <c r="C146" s="211"/>
      <c r="D146" s="211"/>
      <c r="E146" s="2"/>
      <c r="F146" s="2"/>
      <c r="G146" s="2"/>
      <c r="H146" s="2"/>
    </row>
    <row r="147" spans="1:8" s="53" customFormat="1">
      <c r="A147" s="11"/>
      <c r="B147" s="211"/>
      <c r="C147" s="211"/>
      <c r="D147" s="211"/>
      <c r="E147" s="2"/>
      <c r="F147" s="2"/>
      <c r="G147" s="2"/>
      <c r="H147" s="2"/>
    </row>
    <row r="148" spans="1:8" s="53" customFormat="1">
      <c r="A148" s="11"/>
      <c r="B148" s="211"/>
      <c r="C148" s="211"/>
      <c r="D148" s="211"/>
      <c r="E148" s="2"/>
      <c r="F148" s="2"/>
      <c r="G148" s="2"/>
      <c r="H148" s="2"/>
    </row>
    <row r="149" spans="1:8" s="53" customFormat="1">
      <c r="A149" s="11"/>
      <c r="B149" s="211"/>
      <c r="C149" s="211"/>
      <c r="D149" s="211"/>
      <c r="E149" s="2"/>
      <c r="F149" s="2"/>
      <c r="G149" s="2"/>
      <c r="H149" s="2"/>
    </row>
    <row r="150" spans="1:8" s="53" customFormat="1">
      <c r="A150" s="11"/>
      <c r="B150" s="211"/>
      <c r="C150" s="211"/>
      <c r="D150" s="211"/>
      <c r="E150" s="2"/>
      <c r="F150" s="2"/>
      <c r="G150" s="2"/>
      <c r="H150" s="2"/>
    </row>
    <row r="151" spans="1:8" s="53" customFormat="1">
      <c r="A151" s="11"/>
      <c r="B151" s="211"/>
      <c r="C151" s="211"/>
      <c r="D151" s="211"/>
      <c r="E151" s="2"/>
      <c r="F151" s="2"/>
      <c r="G151" s="2"/>
      <c r="H151" s="2"/>
    </row>
    <row r="152" spans="1:8" s="53" customFormat="1">
      <c r="A152" s="11"/>
      <c r="B152" s="211"/>
      <c r="C152" s="211"/>
      <c r="D152" s="211"/>
      <c r="E152" s="2"/>
      <c r="F152" s="2"/>
      <c r="G152" s="2"/>
      <c r="H152" s="2"/>
    </row>
    <row r="153" spans="1:8" s="53" customFormat="1">
      <c r="A153" s="11"/>
      <c r="B153" s="211"/>
      <c r="C153" s="211"/>
      <c r="D153" s="211"/>
      <c r="E153" s="2"/>
      <c r="F153" s="2"/>
      <c r="G153" s="2"/>
      <c r="H153" s="2"/>
    </row>
    <row r="154" spans="1:8" s="53" customFormat="1">
      <c r="A154" s="11"/>
      <c r="B154" s="211"/>
      <c r="C154" s="211"/>
      <c r="D154" s="211"/>
      <c r="E154" s="2"/>
      <c r="F154" s="2"/>
      <c r="G154" s="2"/>
      <c r="H154" s="2"/>
    </row>
    <row r="155" spans="1:8" s="53" customFormat="1">
      <c r="A155" s="11"/>
      <c r="B155" s="211"/>
      <c r="C155" s="211"/>
      <c r="D155" s="211"/>
      <c r="E155" s="2"/>
      <c r="F155" s="2"/>
      <c r="G155" s="2"/>
      <c r="H155" s="2"/>
    </row>
    <row r="156" spans="1:8" s="53" customFormat="1">
      <c r="A156" s="11"/>
      <c r="B156" s="211"/>
      <c r="C156" s="211"/>
      <c r="D156" s="211"/>
      <c r="E156" s="2"/>
      <c r="F156" s="2"/>
      <c r="G156" s="2"/>
      <c r="H156" s="2"/>
    </row>
    <row r="157" spans="1:8" s="53" customFormat="1">
      <c r="A157" s="11"/>
      <c r="B157" s="211"/>
      <c r="C157" s="211"/>
      <c r="D157" s="211"/>
      <c r="E157" s="2"/>
      <c r="F157" s="2"/>
      <c r="G157" s="2"/>
      <c r="H157" s="2"/>
    </row>
    <row r="158" spans="1:8" s="53" customFormat="1">
      <c r="A158" s="11"/>
      <c r="B158" s="211"/>
      <c r="C158" s="211"/>
      <c r="D158" s="211"/>
      <c r="E158" s="2"/>
      <c r="F158" s="2"/>
      <c r="G158" s="2"/>
      <c r="H158" s="2"/>
    </row>
    <row r="159" spans="1:8" s="53" customFormat="1">
      <c r="A159" s="11"/>
      <c r="B159" s="211"/>
      <c r="C159" s="211"/>
      <c r="D159" s="211"/>
      <c r="E159" s="2"/>
      <c r="F159" s="2"/>
      <c r="G159" s="2"/>
      <c r="H159" s="2"/>
    </row>
    <row r="160" spans="1:8" s="53" customFormat="1">
      <c r="A160" s="11"/>
      <c r="B160" s="211"/>
      <c r="C160" s="211"/>
      <c r="D160" s="211"/>
      <c r="E160" s="2"/>
      <c r="F160" s="2"/>
      <c r="G160" s="2"/>
      <c r="H160" s="2"/>
    </row>
    <row r="161" spans="1:8" s="53" customFormat="1">
      <c r="A161" s="11"/>
      <c r="B161" s="211"/>
      <c r="C161" s="211"/>
      <c r="D161" s="211"/>
      <c r="E161" s="2"/>
      <c r="F161" s="2"/>
      <c r="G161" s="2"/>
      <c r="H161" s="2"/>
    </row>
    <row r="162" spans="1:8" s="53" customFormat="1">
      <c r="A162" s="11"/>
      <c r="B162" s="211"/>
      <c r="C162" s="211"/>
      <c r="D162" s="211"/>
      <c r="E162" s="2"/>
      <c r="F162" s="2"/>
      <c r="G162" s="2"/>
      <c r="H162" s="2"/>
    </row>
    <row r="163" spans="1:8" s="53" customFormat="1">
      <c r="A163" s="11"/>
      <c r="B163" s="211"/>
      <c r="C163" s="211"/>
      <c r="D163" s="211"/>
      <c r="E163" s="2"/>
      <c r="F163" s="2"/>
      <c r="G163" s="2"/>
      <c r="H163" s="2"/>
    </row>
    <row r="164" spans="1:8" s="53" customFormat="1">
      <c r="A164" s="11"/>
      <c r="B164" s="211"/>
      <c r="C164" s="211"/>
      <c r="D164" s="211"/>
      <c r="E164" s="2"/>
      <c r="F164" s="2"/>
      <c r="G164" s="2"/>
      <c r="H164" s="2"/>
    </row>
    <row r="165" spans="1:8" s="53" customFormat="1">
      <c r="A165" s="11"/>
      <c r="B165" s="211"/>
      <c r="C165" s="211"/>
      <c r="D165" s="211"/>
      <c r="E165" s="2"/>
      <c r="F165" s="2"/>
      <c r="G165" s="2"/>
      <c r="H165" s="2"/>
    </row>
    <row r="166" spans="1:8" s="53" customFormat="1">
      <c r="A166" s="11"/>
      <c r="B166" s="211"/>
      <c r="C166" s="211"/>
      <c r="D166" s="211"/>
      <c r="E166" s="2"/>
      <c r="F166" s="2"/>
      <c r="G166" s="2"/>
      <c r="H166" s="2"/>
    </row>
    <row r="167" spans="1:8" s="53" customFormat="1">
      <c r="A167" s="11"/>
      <c r="B167" s="211"/>
      <c r="C167" s="211"/>
      <c r="D167" s="211"/>
      <c r="E167" s="2"/>
      <c r="F167" s="2"/>
      <c r="G167" s="2"/>
      <c r="H167" s="2"/>
    </row>
    <row r="168" spans="1:8" s="53" customFormat="1">
      <c r="A168" s="11"/>
      <c r="B168" s="211"/>
      <c r="C168" s="211"/>
      <c r="D168" s="211"/>
      <c r="E168" s="2"/>
      <c r="F168" s="2"/>
      <c r="G168" s="2"/>
      <c r="H168" s="2"/>
    </row>
    <row r="169" spans="1:8" s="53" customFormat="1">
      <c r="A169" s="11"/>
      <c r="B169" s="211"/>
      <c r="C169" s="211"/>
      <c r="D169" s="211"/>
      <c r="E169" s="2"/>
      <c r="F169" s="2"/>
      <c r="G169" s="2"/>
      <c r="H169" s="2"/>
    </row>
    <row r="170" spans="1:8" s="53" customFormat="1">
      <c r="A170" s="11"/>
      <c r="B170" s="211"/>
      <c r="C170" s="211"/>
      <c r="D170" s="211"/>
      <c r="E170" s="2"/>
      <c r="F170" s="2"/>
      <c r="G170" s="2"/>
      <c r="H170" s="2"/>
    </row>
    <row r="171" spans="1:8" s="53" customFormat="1">
      <c r="A171" s="11"/>
      <c r="B171" s="211"/>
      <c r="C171" s="211"/>
      <c r="D171" s="211"/>
      <c r="E171" s="2"/>
      <c r="F171" s="2"/>
      <c r="G171" s="2"/>
      <c r="H171" s="2"/>
    </row>
    <row r="172" spans="1:8" s="53" customFormat="1">
      <c r="A172" s="11"/>
      <c r="B172" s="211"/>
      <c r="C172" s="211"/>
      <c r="D172" s="211"/>
      <c r="E172" s="2"/>
      <c r="F172" s="2"/>
      <c r="G172" s="2"/>
      <c r="H172" s="2"/>
    </row>
    <row r="173" spans="1:8" s="53" customFormat="1">
      <c r="A173" s="11"/>
      <c r="B173" s="211"/>
      <c r="C173" s="211"/>
      <c r="D173" s="211"/>
      <c r="E173" s="2"/>
      <c r="F173" s="2"/>
      <c r="G173" s="2"/>
      <c r="H173" s="2"/>
    </row>
    <row r="174" spans="1:8" s="53" customFormat="1">
      <c r="A174" s="11"/>
      <c r="B174" s="211"/>
      <c r="C174" s="211"/>
      <c r="D174" s="211"/>
      <c r="E174" s="2"/>
      <c r="F174" s="2"/>
      <c r="G174" s="2"/>
      <c r="H174" s="2"/>
    </row>
    <row r="175" spans="1:8" s="53" customFormat="1">
      <c r="A175" s="11"/>
      <c r="B175" s="211"/>
      <c r="C175" s="211"/>
      <c r="D175" s="211"/>
      <c r="E175" s="2"/>
      <c r="F175" s="2"/>
      <c r="G175" s="2"/>
      <c r="H175" s="2"/>
    </row>
    <row r="176" spans="1:8" s="53" customFormat="1">
      <c r="A176" s="11"/>
      <c r="B176" s="211"/>
      <c r="C176" s="211"/>
      <c r="D176" s="211"/>
      <c r="E176" s="2"/>
      <c r="F176" s="2"/>
      <c r="G176" s="2"/>
      <c r="H176" s="2"/>
    </row>
    <row r="177" spans="1:8" s="53" customFormat="1">
      <c r="A177" s="11"/>
      <c r="B177" s="211"/>
      <c r="C177" s="211"/>
      <c r="D177" s="211"/>
      <c r="E177" s="2"/>
      <c r="F177" s="2"/>
      <c r="G177" s="2"/>
      <c r="H177" s="2"/>
    </row>
    <row r="178" spans="1:8" s="53" customFormat="1">
      <c r="A178" s="11"/>
      <c r="B178" s="211"/>
      <c r="C178" s="211"/>
      <c r="D178" s="211"/>
      <c r="E178" s="2"/>
      <c r="F178" s="2"/>
      <c r="G178" s="2"/>
      <c r="H178" s="2"/>
    </row>
    <row r="179" spans="1:8" s="53" customFormat="1">
      <c r="A179" s="11"/>
      <c r="B179" s="211"/>
      <c r="C179" s="211"/>
      <c r="D179" s="211"/>
      <c r="E179" s="2"/>
      <c r="F179" s="2"/>
      <c r="G179" s="2"/>
      <c r="H179" s="2"/>
    </row>
    <row r="180" spans="1:8" s="53" customFormat="1">
      <c r="A180" s="11"/>
      <c r="B180" s="211"/>
      <c r="C180" s="211"/>
      <c r="D180" s="211"/>
      <c r="E180" s="2"/>
      <c r="F180" s="2"/>
      <c r="G180" s="2"/>
      <c r="H180" s="2"/>
    </row>
    <row r="181" spans="1:8" s="53" customFormat="1">
      <c r="A181" s="11"/>
      <c r="B181" s="211"/>
      <c r="C181" s="211"/>
      <c r="D181" s="211"/>
      <c r="E181" s="2"/>
      <c r="F181" s="2"/>
      <c r="G181" s="2"/>
      <c r="H181" s="2"/>
    </row>
    <row r="182" spans="1:8" s="53" customFormat="1">
      <c r="A182" s="11"/>
      <c r="B182" s="211"/>
      <c r="C182" s="211"/>
      <c r="D182" s="211"/>
      <c r="E182" s="2"/>
      <c r="F182" s="2"/>
      <c r="G182" s="2"/>
      <c r="H182" s="2"/>
    </row>
    <row r="183" spans="1:8" s="53" customFormat="1">
      <c r="A183" s="11"/>
      <c r="B183" s="211"/>
      <c r="C183" s="211"/>
      <c r="D183" s="211"/>
      <c r="E183" s="2"/>
      <c r="F183" s="2"/>
      <c r="G183" s="2"/>
      <c r="H183" s="2"/>
    </row>
    <row r="184" spans="1:8" s="53" customFormat="1">
      <c r="A184" s="11"/>
      <c r="B184" s="211"/>
      <c r="C184" s="211"/>
      <c r="D184" s="211"/>
      <c r="E184" s="2"/>
      <c r="F184" s="2"/>
      <c r="G184" s="2"/>
      <c r="H184" s="2"/>
    </row>
    <row r="185" spans="1:8" s="53" customFormat="1">
      <c r="A185" s="11"/>
      <c r="B185" s="211"/>
      <c r="C185" s="211"/>
      <c r="D185" s="211"/>
      <c r="E185" s="2"/>
      <c r="F185" s="2"/>
      <c r="G185" s="2"/>
      <c r="H185" s="2"/>
    </row>
    <row r="186" spans="1:8" s="53" customFormat="1">
      <c r="A186" s="11"/>
      <c r="B186" s="211"/>
      <c r="C186" s="211"/>
      <c r="D186" s="211"/>
      <c r="E186" s="2"/>
      <c r="F186" s="2"/>
      <c r="G186" s="2"/>
      <c r="H186" s="2"/>
    </row>
    <row r="187" spans="1:8" s="53" customFormat="1">
      <c r="A187" s="11"/>
      <c r="B187" s="211"/>
      <c r="C187" s="211"/>
      <c r="D187" s="211"/>
      <c r="E187" s="2"/>
      <c r="F187" s="2"/>
      <c r="G187" s="2"/>
      <c r="H187" s="2"/>
    </row>
    <row r="188" spans="1:8" s="53" customFormat="1">
      <c r="A188" s="11"/>
      <c r="B188" s="211"/>
      <c r="C188" s="211"/>
      <c r="D188" s="211"/>
      <c r="E188" s="2"/>
      <c r="F188" s="2"/>
      <c r="G188" s="2"/>
      <c r="H188" s="2"/>
    </row>
    <row r="189" spans="1:8" s="53" customFormat="1">
      <c r="A189" s="11"/>
      <c r="B189" s="211"/>
      <c r="C189" s="211"/>
      <c r="D189" s="211"/>
      <c r="E189" s="2"/>
      <c r="F189" s="2"/>
      <c r="G189" s="2"/>
      <c r="H189" s="2"/>
    </row>
    <row r="190" spans="1:8" s="53" customFormat="1">
      <c r="A190" s="11"/>
      <c r="B190" s="211"/>
      <c r="C190" s="211"/>
      <c r="D190" s="211"/>
      <c r="E190" s="2"/>
      <c r="F190" s="2"/>
      <c r="G190" s="2"/>
      <c r="H190" s="2"/>
    </row>
    <row r="191" spans="1:8" s="53" customFormat="1">
      <c r="A191" s="11"/>
      <c r="B191" s="211"/>
      <c r="C191" s="211"/>
      <c r="D191" s="211"/>
      <c r="E191" s="2"/>
      <c r="F191" s="2"/>
      <c r="G191" s="2"/>
      <c r="H191" s="2"/>
    </row>
    <row r="192" spans="1:8" s="53" customFormat="1">
      <c r="A192" s="11"/>
      <c r="B192" s="211"/>
      <c r="C192" s="211"/>
      <c r="D192" s="211"/>
      <c r="E192" s="2"/>
      <c r="F192" s="2"/>
      <c r="G192" s="2"/>
      <c r="H192" s="2"/>
    </row>
    <row r="193" spans="1:8" s="53" customFormat="1">
      <c r="A193" s="11"/>
      <c r="B193" s="211"/>
      <c r="C193" s="211"/>
      <c r="D193" s="211"/>
      <c r="E193" s="2"/>
      <c r="F193" s="2"/>
      <c r="G193" s="2"/>
      <c r="H193" s="2"/>
    </row>
    <row r="194" spans="1:8" s="53" customFormat="1">
      <c r="A194" s="11"/>
      <c r="B194" s="211"/>
      <c r="C194" s="211"/>
      <c r="D194" s="211"/>
      <c r="E194" s="2"/>
      <c r="F194" s="2"/>
      <c r="G194" s="2"/>
      <c r="H194" s="2"/>
    </row>
    <row r="195" spans="1:8" s="53" customFormat="1">
      <c r="A195" s="11"/>
      <c r="B195" s="211"/>
      <c r="C195" s="211"/>
      <c r="D195" s="211"/>
      <c r="E195" s="2"/>
      <c r="F195" s="2"/>
      <c r="G195" s="2"/>
      <c r="H195" s="2"/>
    </row>
    <row r="196" spans="1:8" s="53" customFormat="1">
      <c r="A196" s="11"/>
      <c r="B196" s="211"/>
      <c r="C196" s="211"/>
      <c r="D196" s="211"/>
      <c r="E196" s="2"/>
      <c r="F196" s="2"/>
      <c r="G196" s="2"/>
      <c r="H196" s="2"/>
    </row>
    <row r="197" spans="1:8" s="53" customFormat="1">
      <c r="A197" s="11"/>
      <c r="B197" s="211"/>
      <c r="C197" s="211"/>
      <c r="D197" s="211"/>
      <c r="E197" s="2"/>
      <c r="F197" s="2"/>
      <c r="G197" s="2"/>
      <c r="H197" s="2"/>
    </row>
    <row r="198" spans="1:8" s="53" customFormat="1">
      <c r="A198" s="11"/>
      <c r="B198" s="211"/>
      <c r="C198" s="211"/>
      <c r="D198" s="211"/>
      <c r="E198" s="2"/>
      <c r="F198" s="2"/>
      <c r="G198" s="2"/>
      <c r="H198" s="2"/>
    </row>
    <row r="199" spans="1:8" s="53" customFormat="1">
      <c r="A199" s="11"/>
      <c r="B199" s="211"/>
      <c r="C199" s="211"/>
      <c r="D199" s="211"/>
      <c r="E199" s="2"/>
      <c r="F199" s="2"/>
      <c r="G199" s="2"/>
      <c r="H199" s="2"/>
    </row>
    <row r="200" spans="1:8" s="53" customFormat="1">
      <c r="A200" s="11"/>
      <c r="B200" s="211"/>
      <c r="C200" s="211"/>
      <c r="D200" s="211"/>
      <c r="E200" s="2"/>
      <c r="F200" s="2"/>
      <c r="G200" s="2"/>
      <c r="H200" s="2"/>
    </row>
    <row r="201" spans="1:8" s="53" customFormat="1">
      <c r="A201" s="11"/>
      <c r="B201" s="211"/>
      <c r="C201" s="211"/>
      <c r="D201" s="211"/>
      <c r="E201" s="2"/>
      <c r="F201" s="2"/>
      <c r="G201" s="2"/>
      <c r="H201" s="2"/>
    </row>
    <row r="202" spans="1:8" s="53" customFormat="1">
      <c r="A202" s="11"/>
      <c r="B202" s="211"/>
      <c r="C202" s="211"/>
      <c r="D202" s="211"/>
      <c r="E202" s="2"/>
      <c r="F202" s="2"/>
      <c r="G202" s="2"/>
      <c r="H202" s="2"/>
    </row>
    <row r="203" spans="1:8" s="53" customFormat="1">
      <c r="A203" s="11"/>
      <c r="B203" s="211"/>
      <c r="C203" s="211"/>
      <c r="D203" s="211"/>
      <c r="E203" s="2"/>
      <c r="F203" s="2"/>
      <c r="G203" s="2"/>
      <c r="H203" s="2"/>
    </row>
    <row r="204" spans="1:8" s="53" customFormat="1">
      <c r="A204" s="11"/>
      <c r="B204" s="211"/>
      <c r="C204" s="211"/>
      <c r="D204" s="211"/>
      <c r="E204" s="2"/>
      <c r="F204" s="2"/>
      <c r="G204" s="2"/>
      <c r="H204" s="2"/>
    </row>
    <row r="205" spans="1:8" s="53" customFormat="1">
      <c r="A205" s="11"/>
      <c r="B205" s="211"/>
      <c r="C205" s="211"/>
      <c r="D205" s="211"/>
      <c r="E205" s="2"/>
      <c r="F205" s="2"/>
      <c r="G205" s="2"/>
      <c r="H205" s="2"/>
    </row>
    <row r="206" spans="1:8" s="53" customFormat="1">
      <c r="A206" s="11"/>
      <c r="B206" s="211"/>
      <c r="C206" s="211"/>
      <c r="D206" s="211"/>
      <c r="E206" s="2"/>
      <c r="F206" s="2"/>
      <c r="G206" s="2"/>
      <c r="H206" s="2"/>
    </row>
    <row r="207" spans="1:8" s="53" customFormat="1">
      <c r="A207" s="11"/>
      <c r="B207" s="211"/>
      <c r="C207" s="211"/>
      <c r="D207" s="211"/>
      <c r="E207" s="2"/>
      <c r="F207" s="2"/>
      <c r="G207" s="2"/>
      <c r="H207" s="2"/>
    </row>
    <row r="208" spans="1:8" s="53" customFormat="1">
      <c r="A208" s="11"/>
      <c r="B208" s="211"/>
      <c r="C208" s="211"/>
      <c r="D208" s="211"/>
      <c r="E208" s="2"/>
      <c r="F208" s="2"/>
      <c r="G208" s="2"/>
      <c r="H208" s="2"/>
    </row>
    <row r="209" spans="1:8" s="53" customFormat="1">
      <c r="A209" s="11"/>
      <c r="B209" s="211"/>
      <c r="C209" s="211"/>
      <c r="D209" s="211"/>
      <c r="E209" s="2"/>
      <c r="F209" s="2"/>
      <c r="G209" s="2"/>
      <c r="H209" s="2"/>
    </row>
    <row r="210" spans="1:8" s="53" customFormat="1">
      <c r="A210" s="11"/>
      <c r="B210" s="211"/>
      <c r="C210" s="211"/>
      <c r="D210" s="211"/>
      <c r="E210" s="2"/>
      <c r="F210" s="2"/>
      <c r="G210" s="2"/>
      <c r="H210" s="2"/>
    </row>
    <row r="211" spans="1:8" s="53" customFormat="1">
      <c r="A211" s="11"/>
      <c r="B211" s="211"/>
      <c r="C211" s="211"/>
      <c r="D211" s="211"/>
      <c r="E211" s="2"/>
      <c r="F211" s="2"/>
      <c r="G211" s="2"/>
      <c r="H211" s="2"/>
    </row>
    <row r="212" spans="1:8" s="53" customFormat="1">
      <c r="A212" s="11"/>
      <c r="B212" s="211"/>
      <c r="C212" s="211"/>
      <c r="D212" s="211"/>
      <c r="E212" s="2"/>
      <c r="F212" s="2"/>
      <c r="G212" s="2"/>
      <c r="H212" s="2"/>
    </row>
    <row r="213" spans="1:8" s="53" customFormat="1">
      <c r="A213" s="11"/>
      <c r="B213" s="211"/>
      <c r="C213" s="211"/>
      <c r="D213" s="211"/>
      <c r="E213" s="2"/>
      <c r="F213" s="2"/>
      <c r="G213" s="2"/>
      <c r="H213" s="2"/>
    </row>
    <row r="214" spans="1:8" s="53" customFormat="1">
      <c r="A214" s="11"/>
      <c r="B214" s="211"/>
      <c r="C214" s="211"/>
      <c r="D214" s="211"/>
      <c r="E214" s="2"/>
      <c r="F214" s="2"/>
      <c r="G214" s="2"/>
      <c r="H214" s="2"/>
    </row>
    <row r="215" spans="1:8" s="53" customFormat="1">
      <c r="A215" s="11"/>
      <c r="B215" s="211"/>
      <c r="C215" s="211"/>
      <c r="D215" s="211"/>
      <c r="E215" s="2"/>
      <c r="F215" s="2"/>
      <c r="G215" s="2"/>
      <c r="H215" s="2"/>
    </row>
    <row r="216" spans="1:8" s="53" customFormat="1">
      <c r="A216" s="11"/>
      <c r="B216" s="211"/>
      <c r="C216" s="211"/>
      <c r="D216" s="211"/>
      <c r="E216" s="2"/>
      <c r="F216" s="2"/>
      <c r="G216" s="2"/>
      <c r="H216" s="2"/>
    </row>
    <row r="217" spans="1:8" s="53" customFormat="1">
      <c r="A217" s="11"/>
      <c r="B217" s="211"/>
      <c r="C217" s="211"/>
      <c r="D217" s="211"/>
      <c r="E217" s="2"/>
      <c r="F217" s="2"/>
      <c r="G217" s="2"/>
      <c r="H217" s="2"/>
    </row>
    <row r="218" spans="1:8" s="53" customFormat="1">
      <c r="A218" s="11"/>
      <c r="B218" s="211"/>
      <c r="C218" s="211"/>
      <c r="D218" s="211"/>
      <c r="E218" s="2"/>
      <c r="F218" s="2"/>
      <c r="G218" s="2"/>
      <c r="H218" s="2"/>
    </row>
    <row r="219" spans="1:8" s="53" customFormat="1">
      <c r="A219" s="11"/>
      <c r="B219" s="211"/>
      <c r="C219" s="211"/>
      <c r="D219" s="211"/>
      <c r="E219" s="2"/>
      <c r="F219" s="2"/>
      <c r="G219" s="2"/>
      <c r="H219" s="2"/>
    </row>
    <row r="220" spans="1:8" s="53" customFormat="1">
      <c r="A220" s="11"/>
      <c r="B220" s="211"/>
      <c r="C220" s="211"/>
      <c r="D220" s="211"/>
      <c r="E220" s="2"/>
      <c r="F220" s="2"/>
      <c r="G220" s="2"/>
      <c r="H220" s="2"/>
    </row>
    <row r="221" spans="1:8" s="53" customFormat="1">
      <c r="A221" s="11"/>
      <c r="B221" s="211"/>
      <c r="C221" s="211"/>
      <c r="D221" s="211"/>
      <c r="E221" s="2"/>
      <c r="F221" s="2"/>
      <c r="G221" s="2"/>
      <c r="H221" s="2"/>
    </row>
    <row r="222" spans="1:8" s="53" customFormat="1">
      <c r="A222" s="11"/>
      <c r="B222" s="211"/>
      <c r="C222" s="211"/>
      <c r="D222" s="211"/>
      <c r="E222" s="2"/>
      <c r="F222" s="2"/>
      <c r="G222" s="2"/>
      <c r="H222" s="2"/>
    </row>
    <row r="223" spans="1:8" s="53" customFormat="1">
      <c r="A223" s="11"/>
      <c r="B223" s="211"/>
      <c r="C223" s="211"/>
      <c r="D223" s="211"/>
      <c r="E223" s="2"/>
      <c r="F223" s="2"/>
      <c r="G223" s="2"/>
      <c r="H223" s="2"/>
    </row>
    <row r="224" spans="1:8" s="53" customFormat="1">
      <c r="A224" s="11"/>
      <c r="B224" s="211"/>
      <c r="C224" s="211"/>
      <c r="D224" s="211"/>
      <c r="E224" s="2"/>
      <c r="F224" s="2"/>
      <c r="G224" s="2"/>
      <c r="H224" s="2"/>
    </row>
    <row r="225" spans="1:8" s="53" customFormat="1">
      <c r="A225" s="11"/>
      <c r="B225" s="211"/>
      <c r="C225" s="211"/>
      <c r="D225" s="211"/>
      <c r="E225" s="2"/>
      <c r="F225" s="2"/>
      <c r="G225" s="2"/>
      <c r="H225" s="2"/>
    </row>
    <row r="226" spans="1:8" s="53" customFormat="1">
      <c r="A226" s="11"/>
      <c r="B226" s="211"/>
      <c r="C226" s="211"/>
      <c r="D226" s="211"/>
      <c r="E226" s="2"/>
      <c r="F226" s="2"/>
      <c r="G226" s="2"/>
      <c r="H226" s="2"/>
    </row>
    <row r="227" spans="1:8" s="53" customFormat="1">
      <c r="A227" s="11"/>
      <c r="B227" s="211"/>
      <c r="C227" s="211"/>
      <c r="D227" s="211"/>
      <c r="E227" s="2"/>
      <c r="F227" s="2"/>
      <c r="G227" s="2"/>
      <c r="H227" s="2"/>
    </row>
    <row r="228" spans="1:8" s="53" customFormat="1">
      <c r="A228" s="11"/>
      <c r="B228" s="211"/>
      <c r="C228" s="211"/>
      <c r="D228" s="211"/>
      <c r="E228" s="2"/>
      <c r="F228" s="2"/>
      <c r="G228" s="2"/>
      <c r="H228" s="2"/>
    </row>
    <row r="229" spans="1:8" s="53" customFormat="1">
      <c r="A229" s="11"/>
      <c r="B229" s="211"/>
      <c r="C229" s="211"/>
      <c r="D229" s="211"/>
      <c r="E229" s="2"/>
      <c r="F229" s="2"/>
      <c r="G229" s="2"/>
      <c r="H229" s="2"/>
    </row>
    <row r="230" spans="1:8" s="53" customFormat="1">
      <c r="A230" s="11"/>
      <c r="B230" s="211"/>
      <c r="C230" s="211"/>
      <c r="D230" s="211"/>
      <c r="E230" s="2"/>
      <c r="F230" s="2"/>
      <c r="G230" s="2"/>
      <c r="H230" s="2"/>
    </row>
    <row r="231" spans="1:8" s="53" customFormat="1">
      <c r="A231" s="11"/>
      <c r="B231" s="211"/>
      <c r="C231" s="211"/>
      <c r="D231" s="211"/>
      <c r="E231" s="2"/>
      <c r="F231" s="2"/>
      <c r="G231" s="2"/>
      <c r="H231" s="2"/>
    </row>
    <row r="232" spans="1:8" s="53" customFormat="1">
      <c r="A232" s="11"/>
      <c r="B232" s="211"/>
      <c r="C232" s="211"/>
      <c r="D232" s="211"/>
      <c r="E232" s="2"/>
      <c r="F232" s="2"/>
      <c r="G232" s="2"/>
      <c r="H232" s="2"/>
    </row>
    <row r="233" spans="1:8" s="53" customFormat="1">
      <c r="A233" s="11"/>
      <c r="B233" s="211"/>
      <c r="C233" s="211"/>
      <c r="D233" s="211"/>
      <c r="E233" s="2"/>
      <c r="F233" s="2"/>
      <c r="G233" s="2"/>
      <c r="H233" s="2"/>
    </row>
    <row r="234" spans="1:8" s="53" customFormat="1">
      <c r="A234" s="11"/>
      <c r="B234" s="211"/>
      <c r="C234" s="211"/>
      <c r="D234" s="211"/>
      <c r="E234" s="2"/>
      <c r="F234" s="2"/>
      <c r="G234" s="2"/>
      <c r="H234" s="2"/>
    </row>
    <row r="235" spans="1:8" s="53" customFormat="1">
      <c r="A235" s="11"/>
      <c r="B235" s="211"/>
      <c r="C235" s="211"/>
      <c r="D235" s="211"/>
      <c r="E235" s="2"/>
      <c r="F235" s="2"/>
      <c r="G235" s="2"/>
      <c r="H235" s="2"/>
    </row>
    <row r="236" spans="1:8" s="53" customFormat="1">
      <c r="A236" s="11"/>
      <c r="B236" s="211"/>
      <c r="C236" s="211"/>
      <c r="D236" s="211"/>
      <c r="E236" s="2"/>
      <c r="F236" s="2"/>
      <c r="G236" s="2"/>
      <c r="H236" s="2"/>
    </row>
    <row r="237" spans="1:8" s="53" customFormat="1">
      <c r="A237" s="11"/>
      <c r="B237" s="211"/>
      <c r="C237" s="211"/>
      <c r="D237" s="211"/>
      <c r="E237" s="2"/>
      <c r="F237" s="2"/>
      <c r="G237" s="2"/>
      <c r="H237" s="2"/>
    </row>
    <row r="238" spans="1:8" s="53" customFormat="1">
      <c r="A238" s="11"/>
      <c r="B238" s="211"/>
      <c r="C238" s="211"/>
      <c r="D238" s="211"/>
      <c r="E238" s="2"/>
      <c r="F238" s="2"/>
      <c r="G238" s="2"/>
      <c r="H238" s="2"/>
    </row>
    <row r="239" spans="1:8" s="53" customFormat="1">
      <c r="A239" s="11"/>
      <c r="B239" s="211"/>
      <c r="C239" s="211"/>
      <c r="D239" s="211"/>
      <c r="E239" s="2"/>
      <c r="F239" s="2"/>
      <c r="G239" s="2"/>
      <c r="H239" s="2"/>
    </row>
    <row r="240" spans="1:8" s="53" customFormat="1">
      <c r="A240" s="11"/>
      <c r="B240" s="211"/>
      <c r="C240" s="211"/>
      <c r="D240" s="211"/>
      <c r="E240" s="2"/>
      <c r="F240" s="2"/>
      <c r="G240" s="2"/>
      <c r="H240" s="2"/>
    </row>
    <row r="241" spans="1:8" s="53" customFormat="1">
      <c r="A241" s="11"/>
      <c r="B241" s="211"/>
      <c r="C241" s="211"/>
      <c r="D241" s="211"/>
      <c r="E241" s="2"/>
      <c r="F241" s="2"/>
      <c r="G241" s="2"/>
      <c r="H241" s="2"/>
    </row>
    <row r="242" spans="1:8" s="53" customFormat="1">
      <c r="A242" s="11"/>
      <c r="B242" s="211"/>
      <c r="C242" s="211"/>
      <c r="D242" s="211"/>
      <c r="E242" s="2"/>
      <c r="F242" s="2"/>
      <c r="G242" s="2"/>
      <c r="H242" s="2"/>
    </row>
    <row r="243" spans="1:8" s="53" customFormat="1">
      <c r="A243" s="11"/>
      <c r="B243" s="211"/>
      <c r="C243" s="211"/>
      <c r="D243" s="211"/>
      <c r="E243" s="2"/>
      <c r="F243" s="2"/>
      <c r="G243" s="2"/>
      <c r="H243" s="2"/>
    </row>
    <row r="244" spans="1:8" s="53" customFormat="1">
      <c r="A244" s="11"/>
      <c r="B244" s="211"/>
      <c r="C244" s="211"/>
      <c r="D244" s="211"/>
      <c r="E244" s="2"/>
      <c r="F244" s="2"/>
      <c r="G244" s="2"/>
      <c r="H244" s="2"/>
    </row>
    <row r="245" spans="1:8" s="53" customFormat="1">
      <c r="A245" s="11"/>
      <c r="B245" s="211"/>
      <c r="C245" s="211"/>
      <c r="D245" s="211"/>
      <c r="E245" s="2"/>
      <c r="F245" s="2"/>
      <c r="G245" s="2"/>
      <c r="H245" s="2"/>
    </row>
    <row r="246" spans="1:8" s="53" customFormat="1">
      <c r="A246" s="11"/>
      <c r="B246" s="211"/>
      <c r="C246" s="211"/>
      <c r="D246" s="211"/>
      <c r="E246" s="2"/>
      <c r="F246" s="2"/>
      <c r="G246" s="2"/>
      <c r="H246" s="2"/>
    </row>
    <row r="247" spans="1:8" s="53" customFormat="1">
      <c r="A247" s="11"/>
      <c r="B247" s="211"/>
      <c r="C247" s="211"/>
      <c r="D247" s="211"/>
      <c r="E247" s="2"/>
      <c r="F247" s="2"/>
      <c r="G247" s="2"/>
      <c r="H247" s="2"/>
    </row>
    <row r="248" spans="1:8" s="53" customFormat="1">
      <c r="A248" s="11"/>
      <c r="B248" s="211"/>
      <c r="C248" s="211"/>
      <c r="D248" s="211"/>
      <c r="E248" s="2"/>
      <c r="F248" s="2"/>
      <c r="G248" s="2"/>
      <c r="H248" s="2"/>
    </row>
    <row r="249" spans="1:8" s="53" customFormat="1">
      <c r="A249" s="11"/>
      <c r="B249" s="211"/>
      <c r="C249" s="211"/>
      <c r="D249" s="211"/>
      <c r="E249" s="2"/>
      <c r="F249" s="2"/>
      <c r="G249" s="2"/>
      <c r="H249" s="2"/>
    </row>
    <row r="250" spans="1:8" s="53" customFormat="1">
      <c r="A250" s="11"/>
      <c r="B250" s="211"/>
      <c r="C250" s="211"/>
      <c r="D250" s="211"/>
      <c r="E250" s="2"/>
      <c r="F250" s="2"/>
      <c r="G250" s="2"/>
      <c r="H250" s="2"/>
    </row>
    <row r="251" spans="1:8" s="53" customFormat="1">
      <c r="A251" s="11"/>
      <c r="B251" s="211"/>
      <c r="C251" s="211"/>
      <c r="D251" s="211"/>
      <c r="E251" s="2"/>
      <c r="F251" s="2"/>
      <c r="G251" s="2"/>
      <c r="H251" s="2"/>
    </row>
    <row r="252" spans="1:8" s="53" customFormat="1">
      <c r="A252" s="11"/>
      <c r="B252" s="211"/>
      <c r="C252" s="211"/>
      <c r="D252" s="211"/>
      <c r="E252" s="2"/>
      <c r="F252" s="2"/>
      <c r="G252" s="2"/>
      <c r="H252" s="2"/>
    </row>
    <row r="253" spans="1:8" s="53" customFormat="1">
      <c r="A253" s="11"/>
      <c r="B253" s="211"/>
      <c r="C253" s="211"/>
      <c r="D253" s="211"/>
      <c r="E253" s="2"/>
      <c r="F253" s="2"/>
      <c r="G253" s="2"/>
      <c r="H253" s="2"/>
    </row>
    <row r="254" spans="1:8" s="53" customFormat="1">
      <c r="A254" s="11"/>
      <c r="B254" s="211"/>
      <c r="C254" s="211"/>
      <c r="D254" s="211"/>
      <c r="E254" s="2"/>
      <c r="F254" s="2"/>
      <c r="G254" s="2"/>
      <c r="H254" s="2"/>
    </row>
    <row r="255" spans="1:8" s="53" customFormat="1">
      <c r="A255" s="11"/>
      <c r="B255" s="211"/>
      <c r="C255" s="211"/>
      <c r="D255" s="211"/>
      <c r="E255" s="2"/>
      <c r="F255" s="2"/>
      <c r="G255" s="2"/>
      <c r="H255" s="2"/>
    </row>
    <row r="256" spans="1:8" s="53" customFormat="1">
      <c r="A256" s="11"/>
      <c r="B256" s="211"/>
      <c r="C256" s="211"/>
      <c r="D256" s="211"/>
      <c r="E256" s="2"/>
      <c r="F256" s="2"/>
      <c r="G256" s="2"/>
      <c r="H256" s="2"/>
    </row>
    <row r="257" spans="1:8" s="53" customFormat="1">
      <c r="A257" s="11"/>
      <c r="B257" s="211"/>
      <c r="C257" s="211"/>
      <c r="D257" s="211"/>
      <c r="E257" s="2"/>
      <c r="F257" s="2"/>
      <c r="G257" s="2"/>
      <c r="H257" s="2"/>
    </row>
    <row r="258" spans="1:8" s="53" customFormat="1">
      <c r="A258" s="11"/>
      <c r="B258" s="211"/>
      <c r="C258" s="211"/>
      <c r="D258" s="211"/>
      <c r="E258" s="2"/>
      <c r="F258" s="2"/>
      <c r="G258" s="2"/>
      <c r="H258" s="2"/>
    </row>
    <row r="259" spans="1:8" s="53" customFormat="1">
      <c r="A259" s="11"/>
      <c r="B259" s="211"/>
      <c r="C259" s="211"/>
      <c r="D259" s="211"/>
      <c r="E259" s="2"/>
      <c r="F259" s="2"/>
      <c r="G259" s="2"/>
      <c r="H259" s="2"/>
    </row>
    <row r="260" spans="1:8" s="53" customFormat="1">
      <c r="A260" s="11"/>
      <c r="B260" s="211"/>
      <c r="C260" s="211"/>
      <c r="D260" s="211"/>
      <c r="E260" s="2"/>
      <c r="F260" s="2"/>
      <c r="G260" s="2"/>
      <c r="H260" s="2"/>
    </row>
    <row r="261" spans="1:8" s="53" customFormat="1">
      <c r="A261" s="11"/>
      <c r="B261" s="211"/>
      <c r="C261" s="211"/>
      <c r="D261" s="211"/>
      <c r="E261" s="2"/>
      <c r="F261" s="2"/>
      <c r="G261" s="2"/>
      <c r="H261" s="2"/>
    </row>
    <row r="262" spans="1:8" s="53" customFormat="1">
      <c r="A262" s="11"/>
      <c r="B262" s="211"/>
      <c r="C262" s="211"/>
      <c r="D262" s="211"/>
      <c r="E262" s="2"/>
      <c r="F262" s="2"/>
      <c r="G262" s="2"/>
      <c r="H262" s="2"/>
    </row>
    <row r="263" spans="1:8" s="53" customFormat="1">
      <c r="A263" s="11"/>
      <c r="B263" s="211"/>
      <c r="C263" s="211"/>
      <c r="D263" s="211"/>
      <c r="E263" s="2"/>
      <c r="F263" s="2"/>
      <c r="G263" s="2"/>
      <c r="H263" s="2"/>
    </row>
    <row r="264" spans="1:8" s="53" customFormat="1">
      <c r="A264" s="11"/>
      <c r="B264" s="211"/>
      <c r="C264" s="211"/>
      <c r="D264" s="211"/>
      <c r="E264" s="2"/>
      <c r="F264" s="2"/>
      <c r="G264" s="2"/>
      <c r="H264" s="2"/>
    </row>
    <row r="265" spans="1:8" s="53" customFormat="1">
      <c r="A265" s="11"/>
      <c r="B265" s="211"/>
      <c r="C265" s="211"/>
      <c r="D265" s="211"/>
      <c r="E265" s="2"/>
      <c r="F265" s="2"/>
      <c r="G265" s="2"/>
      <c r="H265" s="2"/>
    </row>
    <row r="266" spans="1:8" s="53" customFormat="1">
      <c r="A266" s="11"/>
      <c r="B266" s="211"/>
      <c r="C266" s="211"/>
      <c r="D266" s="211"/>
      <c r="E266" s="2"/>
      <c r="F266" s="2"/>
      <c r="G266" s="2"/>
      <c r="H266" s="2"/>
    </row>
    <row r="267" spans="1:8" s="53" customFormat="1">
      <c r="A267" s="11"/>
      <c r="B267" s="211"/>
      <c r="C267" s="211"/>
      <c r="D267" s="211"/>
      <c r="E267" s="2"/>
      <c r="F267" s="2"/>
      <c r="G267" s="2"/>
      <c r="H267" s="2"/>
    </row>
    <row r="268" spans="1:8" s="53" customFormat="1">
      <c r="A268" s="11"/>
      <c r="B268" s="211"/>
      <c r="C268" s="211"/>
      <c r="D268" s="211"/>
      <c r="E268" s="2"/>
      <c r="F268" s="2"/>
      <c r="G268" s="2"/>
      <c r="H268" s="2"/>
    </row>
    <row r="269" spans="1:8" s="53" customFormat="1">
      <c r="A269" s="11"/>
      <c r="B269" s="211"/>
      <c r="C269" s="211"/>
      <c r="D269" s="211"/>
      <c r="E269" s="2"/>
      <c r="F269" s="2"/>
      <c r="G269" s="2"/>
      <c r="H269" s="2"/>
    </row>
    <row r="270" spans="1:8" s="53" customFormat="1">
      <c r="A270" s="11"/>
      <c r="B270" s="211"/>
      <c r="C270" s="211"/>
      <c r="D270" s="211"/>
      <c r="E270" s="2"/>
      <c r="F270" s="2"/>
      <c r="G270" s="2"/>
      <c r="H270" s="2"/>
    </row>
    <row r="271" spans="1:8" s="53" customFormat="1">
      <c r="A271" s="11"/>
      <c r="B271" s="211"/>
      <c r="C271" s="211"/>
      <c r="D271" s="211"/>
      <c r="E271" s="2"/>
      <c r="F271" s="2"/>
      <c r="G271" s="2"/>
      <c r="H271" s="2"/>
    </row>
    <row r="272" spans="1:8" s="53" customFormat="1">
      <c r="A272" s="11"/>
      <c r="B272" s="211"/>
      <c r="C272" s="211"/>
      <c r="D272" s="211"/>
      <c r="E272" s="2"/>
      <c r="F272" s="2"/>
      <c r="G272" s="2"/>
      <c r="H272" s="2"/>
    </row>
    <row r="273" spans="1:8" s="53" customFormat="1">
      <c r="A273" s="11"/>
      <c r="B273" s="211"/>
      <c r="C273" s="211"/>
      <c r="D273" s="211"/>
      <c r="E273" s="2"/>
      <c r="F273" s="2"/>
      <c r="G273" s="2"/>
      <c r="H273" s="2"/>
    </row>
    <row r="274" spans="1:8" s="53" customFormat="1">
      <c r="A274" s="11"/>
      <c r="B274" s="211"/>
      <c r="C274" s="211"/>
      <c r="D274" s="211"/>
      <c r="E274" s="2"/>
      <c r="F274" s="2"/>
      <c r="G274" s="2"/>
      <c r="H274" s="2"/>
    </row>
    <row r="275" spans="1:8" s="53" customFormat="1">
      <c r="A275" s="11"/>
      <c r="B275" s="211"/>
      <c r="C275" s="211"/>
      <c r="D275" s="211"/>
      <c r="E275" s="2"/>
      <c r="F275" s="2"/>
      <c r="G275" s="2"/>
      <c r="H275" s="2"/>
    </row>
    <row r="276" spans="1:8" s="53" customFormat="1">
      <c r="A276" s="11"/>
      <c r="B276" s="211"/>
      <c r="C276" s="211"/>
      <c r="D276" s="211"/>
      <c r="E276" s="2"/>
      <c r="F276" s="2"/>
      <c r="G276" s="2"/>
      <c r="H276" s="2"/>
    </row>
    <row r="277" spans="1:8" s="53" customFormat="1">
      <c r="A277" s="11"/>
      <c r="B277" s="211"/>
      <c r="C277" s="211"/>
      <c r="D277" s="211"/>
      <c r="E277" s="2"/>
      <c r="F277" s="2"/>
      <c r="G277" s="2"/>
      <c r="H277" s="2"/>
    </row>
    <row r="278" spans="1:8" s="53" customFormat="1">
      <c r="A278" s="11"/>
      <c r="B278" s="211"/>
      <c r="C278" s="211"/>
      <c r="D278" s="211"/>
      <c r="E278" s="2"/>
      <c r="F278" s="2"/>
      <c r="G278" s="2"/>
      <c r="H278" s="2"/>
    </row>
    <row r="279" spans="1:8" s="53" customFormat="1">
      <c r="A279" s="11"/>
      <c r="B279" s="211"/>
      <c r="C279" s="211"/>
      <c r="D279" s="211"/>
      <c r="E279" s="2"/>
      <c r="F279" s="2"/>
      <c r="G279" s="2"/>
      <c r="H279" s="2"/>
    </row>
    <row r="280" spans="1:8" s="53" customFormat="1">
      <c r="A280" s="11"/>
      <c r="B280" s="211"/>
      <c r="C280" s="211"/>
      <c r="D280" s="211"/>
      <c r="E280" s="2"/>
      <c r="F280" s="2"/>
      <c r="G280" s="2"/>
      <c r="H280" s="2"/>
    </row>
    <row r="281" spans="1:8" s="53" customFormat="1">
      <c r="A281" s="11"/>
      <c r="B281" s="211"/>
      <c r="C281" s="211"/>
      <c r="D281" s="211"/>
      <c r="E281" s="2"/>
      <c r="F281" s="2"/>
      <c r="G281" s="2"/>
      <c r="H281" s="2"/>
    </row>
    <row r="282" spans="1:8" s="53" customFormat="1">
      <c r="A282" s="11"/>
      <c r="B282" s="211"/>
      <c r="C282" s="211"/>
      <c r="D282" s="211"/>
      <c r="E282" s="2"/>
      <c r="F282" s="2"/>
      <c r="G282" s="2"/>
      <c r="H282" s="2"/>
    </row>
    <row r="283" spans="1:8" s="53" customFormat="1">
      <c r="A283" s="11"/>
      <c r="B283" s="211"/>
      <c r="C283" s="211"/>
      <c r="D283" s="211"/>
      <c r="E283" s="2"/>
      <c r="F283" s="2"/>
      <c r="G283" s="2"/>
      <c r="H283" s="2"/>
    </row>
    <row r="284" spans="1:8" s="53" customFormat="1">
      <c r="A284" s="11"/>
      <c r="B284" s="211"/>
      <c r="C284" s="211"/>
      <c r="D284" s="211"/>
      <c r="E284" s="2"/>
      <c r="F284" s="2"/>
      <c r="G284" s="2"/>
      <c r="H284" s="2"/>
    </row>
    <row r="285" spans="1:8" s="53" customFormat="1">
      <c r="A285" s="11"/>
      <c r="B285" s="211"/>
      <c r="C285" s="211"/>
      <c r="D285" s="211"/>
      <c r="E285" s="2"/>
      <c r="F285" s="2"/>
      <c r="G285" s="2"/>
      <c r="H285" s="2"/>
    </row>
    <row r="286" spans="1:8" s="53" customFormat="1">
      <c r="A286" s="11"/>
      <c r="B286" s="211"/>
      <c r="C286" s="211"/>
      <c r="D286" s="211"/>
      <c r="E286" s="2"/>
      <c r="F286" s="2"/>
      <c r="G286" s="2"/>
      <c r="H286" s="2"/>
    </row>
    <row r="287" spans="1:8" s="53" customFormat="1">
      <c r="A287" s="11"/>
      <c r="B287" s="211"/>
      <c r="C287" s="211"/>
      <c r="D287" s="211"/>
      <c r="E287" s="2"/>
      <c r="F287" s="2"/>
      <c r="G287" s="2"/>
      <c r="H287" s="2"/>
    </row>
    <row r="288" spans="1:8" s="53" customFormat="1">
      <c r="A288" s="11"/>
      <c r="B288" s="211"/>
      <c r="C288" s="211"/>
      <c r="D288" s="211"/>
      <c r="E288" s="2"/>
      <c r="F288" s="2"/>
      <c r="G288" s="2"/>
      <c r="H288" s="2"/>
    </row>
    <row r="289" spans="1:8" s="53" customFormat="1">
      <c r="A289" s="11"/>
      <c r="B289" s="211"/>
      <c r="C289" s="211"/>
      <c r="D289" s="211"/>
      <c r="E289" s="2"/>
      <c r="F289" s="2"/>
      <c r="G289" s="2"/>
      <c r="H289" s="2"/>
    </row>
    <row r="290" spans="1:8" s="53" customFormat="1">
      <c r="A290" s="11"/>
      <c r="B290" s="211"/>
      <c r="C290" s="211"/>
      <c r="D290" s="211"/>
      <c r="E290" s="2"/>
      <c r="F290" s="2"/>
      <c r="G290" s="2"/>
      <c r="H290" s="2"/>
    </row>
    <row r="291" spans="1:8" s="53" customFormat="1">
      <c r="A291" s="11"/>
      <c r="B291" s="211"/>
      <c r="C291" s="211"/>
      <c r="D291" s="211"/>
      <c r="E291" s="2"/>
      <c r="F291" s="2"/>
      <c r="G291" s="2"/>
      <c r="H291" s="2"/>
    </row>
    <row r="292" spans="1:8" s="53" customFormat="1">
      <c r="A292" s="11"/>
      <c r="B292" s="211"/>
      <c r="C292" s="211"/>
      <c r="D292" s="211"/>
      <c r="E292" s="2"/>
      <c r="F292" s="2"/>
      <c r="G292" s="2"/>
      <c r="H292" s="2"/>
    </row>
    <row r="293" spans="1:8" s="53" customFormat="1">
      <c r="A293" s="11"/>
      <c r="B293" s="211"/>
      <c r="C293" s="211"/>
      <c r="D293" s="211"/>
      <c r="E293" s="2"/>
      <c r="F293" s="2"/>
      <c r="G293" s="2"/>
      <c r="H293" s="2"/>
    </row>
    <row r="294" spans="1:8" s="53" customFormat="1">
      <c r="A294" s="11"/>
      <c r="B294" s="211"/>
      <c r="C294" s="211"/>
      <c r="D294" s="211"/>
      <c r="E294" s="2"/>
      <c r="F294" s="2"/>
      <c r="G294" s="2"/>
      <c r="H294" s="2"/>
    </row>
    <row r="295" spans="1:8" s="53" customFormat="1">
      <c r="A295" s="11"/>
      <c r="B295" s="211"/>
      <c r="C295" s="211"/>
      <c r="D295" s="211"/>
      <c r="E295" s="2"/>
      <c r="F295" s="2"/>
      <c r="G295" s="2"/>
      <c r="H295" s="2"/>
    </row>
    <row r="296" spans="1:8" s="53" customFormat="1">
      <c r="A296" s="11"/>
      <c r="B296" s="211"/>
      <c r="C296" s="211"/>
      <c r="D296" s="211"/>
      <c r="E296" s="2"/>
      <c r="F296" s="2"/>
      <c r="G296" s="2"/>
      <c r="H296" s="2"/>
    </row>
  </sheetData>
  <mergeCells count="16">
    <mergeCell ref="A2:H2"/>
    <mergeCell ref="A1:H1"/>
    <mergeCell ref="A51:H51"/>
    <mergeCell ref="A118:H118"/>
    <mergeCell ref="A4:A5"/>
    <mergeCell ref="B4:B5"/>
    <mergeCell ref="A7:H7"/>
    <mergeCell ref="E4:H4"/>
    <mergeCell ref="C4:D4"/>
    <mergeCell ref="A44:H44"/>
    <mergeCell ref="A69:H69"/>
    <mergeCell ref="C145:D145"/>
    <mergeCell ref="G145:H145"/>
    <mergeCell ref="C144:D144"/>
    <mergeCell ref="G144:H144"/>
    <mergeCell ref="A127:H127"/>
  </mergeCells>
  <phoneticPr fontId="3" type="noConversion"/>
  <pageMargins left="0.43307086614173229" right="0.15748031496062992" top="0.59055118110236227" bottom="0.19685039370078741" header="0.39370078740157483" footer="0.19685039370078741"/>
  <pageSetup paperSize="9" scale="85" orientation="landscape" verticalDpi="300" r:id="rId1"/>
  <headerFooter alignWithMargins="0"/>
  <rowBreaks count="2" manualBreakCount="2">
    <brk id="23" max="7" man="1"/>
    <brk id="47" max="7" man="1"/>
  </rowBreaks>
  <ignoredErrors>
    <ignoredError sqref="B128:B1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Q240"/>
  <sheetViews>
    <sheetView view="pageBreakPreview" topLeftCell="A115" zoomScale="80" zoomScaleSheetLayoutView="80" workbookViewId="0">
      <selection activeCell="B143" sqref="B143"/>
    </sheetView>
  </sheetViews>
  <sheetFormatPr defaultRowHeight="18.75"/>
  <cols>
    <col min="1" max="1" width="3.7109375" style="12" customWidth="1"/>
    <col min="2" max="2" width="67.42578125" style="12" customWidth="1"/>
    <col min="3" max="3" width="7" style="20" customWidth="1"/>
    <col min="4" max="4" width="13.140625" style="20" customWidth="1"/>
    <col min="5" max="5" width="13.28515625" style="20" customWidth="1"/>
    <col min="6" max="6" width="14.42578125" style="20" customWidth="1"/>
    <col min="7" max="7" width="13.28515625" style="18" customWidth="1"/>
    <col min="8" max="8" width="10.140625" style="18" customWidth="1"/>
    <col min="9" max="9" width="9.140625" style="12"/>
    <col min="10" max="10" width="10.42578125" style="12" bestFit="1" customWidth="1"/>
    <col min="11" max="11" width="13.28515625" style="12" customWidth="1"/>
    <col min="12" max="12" width="11.5703125" style="12" customWidth="1"/>
    <col min="13" max="13" width="13.28515625" style="12" customWidth="1"/>
    <col min="14" max="16384" width="9.140625" style="12"/>
  </cols>
  <sheetData>
    <row r="1" spans="1:17" ht="18.75" customHeight="1">
      <c r="A1" s="400" t="s">
        <v>88</v>
      </c>
      <c r="B1" s="400"/>
      <c r="C1" s="400"/>
      <c r="D1" s="400"/>
      <c r="E1" s="400"/>
      <c r="F1" s="400"/>
      <c r="G1" s="400"/>
      <c r="H1" s="400"/>
    </row>
    <row r="2" spans="1:17">
      <c r="B2" s="13"/>
      <c r="C2" s="76"/>
      <c r="D2" s="129"/>
      <c r="E2" s="129"/>
      <c r="F2" s="129"/>
      <c r="H2" s="18" t="s">
        <v>60</v>
      </c>
    </row>
    <row r="3" spans="1:17" s="18" customFormat="1" ht="60.75" customHeight="1">
      <c r="A3" s="176" t="s">
        <v>6</v>
      </c>
      <c r="B3" s="176" t="s">
        <v>21</v>
      </c>
      <c r="C3" s="176" t="s">
        <v>4</v>
      </c>
      <c r="D3" s="176" t="s">
        <v>212</v>
      </c>
      <c r="E3" s="176" t="s">
        <v>228</v>
      </c>
      <c r="F3" s="176" t="s">
        <v>227</v>
      </c>
      <c r="G3" s="47" t="s">
        <v>339</v>
      </c>
      <c r="H3" s="47" t="s">
        <v>340</v>
      </c>
    </row>
    <row r="4" spans="1:17" ht="17.25" customHeight="1">
      <c r="A4" s="238">
        <v>1</v>
      </c>
      <c r="B4" s="44">
        <v>2</v>
      </c>
      <c r="C4" s="44">
        <v>3</v>
      </c>
      <c r="D4" s="44">
        <v>4</v>
      </c>
      <c r="E4" s="44">
        <v>5</v>
      </c>
      <c r="F4" s="44">
        <v>6</v>
      </c>
      <c r="G4" s="62">
        <v>7</v>
      </c>
      <c r="H4" s="47">
        <v>8</v>
      </c>
    </row>
    <row r="5" spans="1:17" ht="19.5" customHeight="1">
      <c r="A5" s="392" t="s">
        <v>69</v>
      </c>
      <c r="B5" s="393"/>
      <c r="C5" s="95"/>
      <c r="D5" s="182">
        <f>D8+D11+D12+D13+D14+D15+D16+D21</f>
        <v>78755.599999999991</v>
      </c>
      <c r="E5" s="182">
        <f>E6+E9+E18+E20</f>
        <v>80909.899999999994</v>
      </c>
      <c r="F5" s="182">
        <f>F6+F9+F18+F20</f>
        <v>147897.5</v>
      </c>
      <c r="G5" s="91">
        <f t="shared" ref="G5:G20" si="0">F5-E5</f>
        <v>66987.600000000006</v>
      </c>
      <c r="H5" s="91">
        <f t="shared" ref="H5:H15" si="1">(F5/E5)*100</f>
        <v>182.79283499299839</v>
      </c>
      <c r="J5" s="240"/>
      <c r="K5" s="240"/>
      <c r="L5" s="240"/>
      <c r="M5" s="240"/>
      <c r="N5" s="240"/>
      <c r="O5" s="240"/>
      <c r="P5" s="240"/>
      <c r="Q5" s="240"/>
    </row>
    <row r="6" spans="1:17" ht="39" customHeight="1">
      <c r="A6" s="394" t="s">
        <v>68</v>
      </c>
      <c r="B6" s="395"/>
      <c r="C6" s="65">
        <v>1000</v>
      </c>
      <c r="D6" s="183">
        <v>193</v>
      </c>
      <c r="E6" s="183">
        <v>53802.9</v>
      </c>
      <c r="F6" s="183">
        <f>F7+F8</f>
        <v>99121</v>
      </c>
      <c r="G6" s="91">
        <f t="shared" si="0"/>
        <v>45318.1</v>
      </c>
      <c r="H6" s="91">
        <f t="shared" si="1"/>
        <v>184.2298463465724</v>
      </c>
    </row>
    <row r="7" spans="1:17" ht="41.25" customHeight="1">
      <c r="A7" s="238">
        <v>1</v>
      </c>
      <c r="B7" s="90" t="s">
        <v>122</v>
      </c>
      <c r="C7" s="44"/>
      <c r="D7" s="103"/>
      <c r="E7" s="103">
        <v>53802.9</v>
      </c>
      <c r="F7" s="103">
        <v>98943.6</v>
      </c>
      <c r="G7" s="239">
        <f t="shared" si="0"/>
        <v>45140.700000000004</v>
      </c>
      <c r="H7" s="91">
        <f t="shared" si="1"/>
        <v>183.9001243427399</v>
      </c>
    </row>
    <row r="8" spans="1:17" ht="60" customHeight="1">
      <c r="A8" s="242">
        <v>2</v>
      </c>
      <c r="B8" s="90" t="s">
        <v>408</v>
      </c>
      <c r="C8" s="65"/>
      <c r="D8" s="103">
        <v>193</v>
      </c>
      <c r="E8" s="103"/>
      <c r="F8" s="103">
        <v>177.4</v>
      </c>
      <c r="G8" s="239">
        <f t="shared" si="0"/>
        <v>177.4</v>
      </c>
      <c r="H8" s="91"/>
    </row>
    <row r="9" spans="1:17" ht="20.25" customHeight="1">
      <c r="A9" s="394" t="s">
        <v>32</v>
      </c>
      <c r="B9" s="395"/>
      <c r="C9" s="65">
        <v>1040</v>
      </c>
      <c r="D9" s="183">
        <f>SUM(D10:D17)</f>
        <v>77220.7</v>
      </c>
      <c r="E9" s="183">
        <f t="shared" ref="E9:F9" si="2">SUM(E10:E17)</f>
        <v>25884.299999999996</v>
      </c>
      <c r="F9" s="183">
        <f t="shared" si="2"/>
        <v>45341.599999999999</v>
      </c>
      <c r="G9" s="91">
        <f t="shared" si="0"/>
        <v>19457.300000000003</v>
      </c>
      <c r="H9" s="91">
        <f t="shared" si="1"/>
        <v>175.17027696325573</v>
      </c>
    </row>
    <row r="10" spans="1:17" ht="57.75" customHeight="1">
      <c r="A10" s="44">
        <v>1</v>
      </c>
      <c r="B10" s="90" t="s">
        <v>408</v>
      </c>
      <c r="C10" s="65"/>
      <c r="D10" s="183"/>
      <c r="E10" s="103">
        <v>195.8</v>
      </c>
      <c r="F10" s="183"/>
      <c r="G10" s="239">
        <f t="shared" si="0"/>
        <v>-195.8</v>
      </c>
      <c r="H10" s="239">
        <f t="shared" si="1"/>
        <v>0</v>
      </c>
    </row>
    <row r="11" spans="1:17" ht="24.75" customHeight="1">
      <c r="A11" s="44">
        <v>2</v>
      </c>
      <c r="B11" s="90" t="s">
        <v>123</v>
      </c>
      <c r="C11" s="65"/>
      <c r="D11" s="103">
        <v>64222.2</v>
      </c>
      <c r="E11" s="103">
        <v>17416</v>
      </c>
      <c r="F11" s="184">
        <v>17420</v>
      </c>
      <c r="G11" s="239">
        <f t="shared" si="0"/>
        <v>4</v>
      </c>
      <c r="H11" s="239">
        <f t="shared" si="1"/>
        <v>100.02296738631145</v>
      </c>
    </row>
    <row r="12" spans="1:17" ht="57.75" customHeight="1">
      <c r="A12" s="44">
        <v>3</v>
      </c>
      <c r="B12" s="241" t="s">
        <v>406</v>
      </c>
      <c r="C12" s="65"/>
      <c r="D12" s="103">
        <v>6856.3</v>
      </c>
      <c r="E12" s="103">
        <v>8092.8</v>
      </c>
      <c r="F12" s="184">
        <v>19056.2</v>
      </c>
      <c r="G12" s="239">
        <f t="shared" si="0"/>
        <v>10963.400000000001</v>
      </c>
      <c r="H12" s="239">
        <f t="shared" si="1"/>
        <v>235.47103598260182</v>
      </c>
    </row>
    <row r="13" spans="1:17" ht="18" customHeight="1">
      <c r="A13" s="44">
        <v>4</v>
      </c>
      <c r="B13" s="90" t="s">
        <v>213</v>
      </c>
      <c r="C13" s="65"/>
      <c r="D13" s="103">
        <v>309.5</v>
      </c>
      <c r="E13" s="103"/>
      <c r="F13" s="103"/>
      <c r="G13" s="239">
        <f t="shared" si="0"/>
        <v>0</v>
      </c>
      <c r="H13" s="239"/>
    </row>
    <row r="14" spans="1:17" ht="18" customHeight="1">
      <c r="A14" s="44">
        <v>5</v>
      </c>
      <c r="B14" s="90" t="s">
        <v>409</v>
      </c>
      <c r="C14" s="65"/>
      <c r="D14" s="103">
        <v>164.3</v>
      </c>
      <c r="E14" s="103">
        <v>170.1</v>
      </c>
      <c r="F14" s="103">
        <v>135</v>
      </c>
      <c r="G14" s="239">
        <f t="shared" si="0"/>
        <v>-35.099999999999994</v>
      </c>
      <c r="H14" s="239">
        <f t="shared" si="1"/>
        <v>79.365079365079367</v>
      </c>
    </row>
    <row r="15" spans="1:17" ht="18" customHeight="1">
      <c r="A15" s="44">
        <v>6</v>
      </c>
      <c r="B15" s="90" t="s">
        <v>214</v>
      </c>
      <c r="C15" s="65"/>
      <c r="D15" s="103">
        <v>9.5</v>
      </c>
      <c r="E15" s="103">
        <v>9.6</v>
      </c>
      <c r="F15" s="103">
        <v>12.9</v>
      </c>
      <c r="G15" s="239">
        <f t="shared" si="0"/>
        <v>3.3000000000000007</v>
      </c>
      <c r="H15" s="239">
        <f t="shared" si="1"/>
        <v>134.375</v>
      </c>
    </row>
    <row r="16" spans="1:17" ht="18" customHeight="1">
      <c r="A16" s="238">
        <v>7</v>
      </c>
      <c r="B16" s="90" t="s">
        <v>215</v>
      </c>
      <c r="C16" s="65"/>
      <c r="D16" s="103">
        <v>5658.9</v>
      </c>
      <c r="E16" s="103"/>
      <c r="F16" s="103">
        <v>8451.9</v>
      </c>
      <c r="G16" s="239">
        <f t="shared" si="0"/>
        <v>8451.9</v>
      </c>
      <c r="H16" s="239"/>
    </row>
    <row r="17" spans="1:14" ht="41.25" customHeight="1">
      <c r="A17" s="238">
        <v>8</v>
      </c>
      <c r="B17" s="90" t="s">
        <v>216</v>
      </c>
      <c r="C17" s="44"/>
      <c r="D17" s="103"/>
      <c r="E17" s="103"/>
      <c r="F17" s="103">
        <v>265.60000000000002</v>
      </c>
      <c r="G17" s="239">
        <f t="shared" si="0"/>
        <v>265.60000000000002</v>
      </c>
      <c r="H17" s="239"/>
    </row>
    <row r="18" spans="1:14" ht="21.75" customHeight="1">
      <c r="A18" s="396" t="s">
        <v>217</v>
      </c>
      <c r="B18" s="397"/>
      <c r="C18" s="65">
        <v>1130</v>
      </c>
      <c r="D18" s="185"/>
      <c r="E18" s="183"/>
      <c r="F18" s="183">
        <f>F19</f>
        <v>19.399999999999999</v>
      </c>
      <c r="G18" s="91">
        <f t="shared" si="0"/>
        <v>19.399999999999999</v>
      </c>
      <c r="H18" s="91"/>
    </row>
    <row r="19" spans="1:14" ht="39.75" customHeight="1">
      <c r="A19" s="238">
        <v>1</v>
      </c>
      <c r="B19" s="90" t="s">
        <v>218</v>
      </c>
      <c r="C19" s="44"/>
      <c r="D19" s="184"/>
      <c r="E19" s="103"/>
      <c r="F19" s="103">
        <v>19.399999999999999</v>
      </c>
      <c r="G19" s="239">
        <f t="shared" si="0"/>
        <v>19.399999999999999</v>
      </c>
      <c r="H19" s="91"/>
    </row>
    <row r="20" spans="1:14" ht="22.5" customHeight="1">
      <c r="A20" s="394" t="s">
        <v>24</v>
      </c>
      <c r="B20" s="395"/>
      <c r="C20" s="65">
        <v>1150</v>
      </c>
      <c r="D20" s="66">
        <v>1341.9</v>
      </c>
      <c r="E20" s="183">
        <v>1222.7</v>
      </c>
      <c r="F20" s="183">
        <f>F21</f>
        <v>3415.5</v>
      </c>
      <c r="G20" s="91">
        <f t="shared" si="0"/>
        <v>2192.8000000000002</v>
      </c>
      <c r="H20" s="91">
        <f>(F20/E20)*100</f>
        <v>279.34080314059048</v>
      </c>
    </row>
    <row r="21" spans="1:14" ht="21" customHeight="1">
      <c r="A21" s="44">
        <v>1</v>
      </c>
      <c r="B21" s="99" t="s">
        <v>127</v>
      </c>
      <c r="C21" s="65"/>
      <c r="D21" s="100">
        <v>1341.9</v>
      </c>
      <c r="E21" s="103">
        <v>1222.7</v>
      </c>
      <c r="F21" s="103">
        <v>3415.5</v>
      </c>
      <c r="G21" s="239">
        <f t="shared" ref="G21:G56" si="3">F21-E21</f>
        <v>2192.8000000000002</v>
      </c>
      <c r="H21" s="239">
        <f t="shared" ref="H21:H35" si="4">(F21/E21)*100</f>
        <v>279.34080314059048</v>
      </c>
    </row>
    <row r="22" spans="1:14" ht="18" customHeight="1">
      <c r="A22" s="390" t="s">
        <v>70</v>
      </c>
      <c r="B22" s="391"/>
      <c r="C22" s="94"/>
      <c r="D22" s="185"/>
      <c r="E22" s="183"/>
      <c r="F22" s="183"/>
      <c r="G22" s="91"/>
      <c r="H22" s="91"/>
    </row>
    <row r="23" spans="1:14" ht="45.75" customHeight="1">
      <c r="A23" s="243" t="s">
        <v>73</v>
      </c>
      <c r="B23" s="159" t="s">
        <v>78</v>
      </c>
      <c r="C23" s="65">
        <v>1010</v>
      </c>
      <c r="D23" s="183"/>
      <c r="E23" s="162"/>
      <c r="F23" s="162"/>
      <c r="G23" s="91"/>
      <c r="H23" s="91"/>
    </row>
    <row r="24" spans="1:14" ht="21" customHeight="1">
      <c r="A24" s="394" t="s">
        <v>95</v>
      </c>
      <c r="B24" s="395"/>
      <c r="C24" s="161">
        <v>1011</v>
      </c>
      <c r="D24" s="183">
        <f t="shared" ref="D24:E24" si="5">SUM(D25:D41)</f>
        <v>15.299999999999999</v>
      </c>
      <c r="E24" s="183">
        <f t="shared" si="5"/>
        <v>7280.3</v>
      </c>
      <c r="F24" s="314">
        <f>SUM(F25:F41)</f>
        <v>34375.4</v>
      </c>
      <c r="G24" s="91">
        <f t="shared" si="3"/>
        <v>27095.100000000002</v>
      </c>
      <c r="H24" s="91">
        <f t="shared" si="4"/>
        <v>472.17010288037579</v>
      </c>
      <c r="K24" s="240"/>
      <c r="L24" s="240"/>
      <c r="M24" s="240"/>
      <c r="N24" s="240"/>
    </row>
    <row r="25" spans="1:14" ht="39.950000000000003" customHeight="1">
      <c r="A25" s="244"/>
      <c r="B25" s="245" t="s">
        <v>342</v>
      </c>
      <c r="C25" s="202"/>
      <c r="D25" s="103"/>
      <c r="E25" s="103"/>
      <c r="F25" s="174">
        <v>210.5</v>
      </c>
      <c r="G25" s="239">
        <f t="shared" si="3"/>
        <v>210.5</v>
      </c>
      <c r="H25" s="239"/>
    </row>
    <row r="26" spans="1:14" ht="39.950000000000003" customHeight="1">
      <c r="A26" s="244"/>
      <c r="B26" s="116" t="s">
        <v>257</v>
      </c>
      <c r="C26" s="202"/>
      <c r="D26" s="103"/>
      <c r="E26" s="103"/>
      <c r="F26" s="174">
        <v>875.1</v>
      </c>
      <c r="G26" s="239">
        <f t="shared" si="3"/>
        <v>875.1</v>
      </c>
      <c r="H26" s="239"/>
    </row>
    <row r="27" spans="1:14" ht="18" customHeight="1">
      <c r="A27" s="244"/>
      <c r="B27" s="116" t="s">
        <v>129</v>
      </c>
      <c r="C27" s="202"/>
      <c r="D27" s="103"/>
      <c r="E27" s="103"/>
      <c r="F27" s="174">
        <v>211.9</v>
      </c>
      <c r="G27" s="239">
        <f t="shared" si="3"/>
        <v>211.9</v>
      </c>
      <c r="H27" s="239"/>
    </row>
    <row r="28" spans="1:14" ht="18" customHeight="1">
      <c r="A28" s="244"/>
      <c r="B28" s="116" t="s">
        <v>173</v>
      </c>
      <c r="C28" s="202"/>
      <c r="D28" s="103"/>
      <c r="E28" s="103"/>
      <c r="F28" s="174"/>
      <c r="G28" s="239">
        <f t="shared" si="3"/>
        <v>0</v>
      </c>
      <c r="H28" s="239"/>
    </row>
    <row r="29" spans="1:14" ht="18" customHeight="1">
      <c r="A29" s="244"/>
      <c r="B29" s="116" t="s">
        <v>130</v>
      </c>
      <c r="C29" s="202"/>
      <c r="D29" s="103"/>
      <c r="E29" s="103"/>
      <c r="F29" s="174">
        <v>14.6</v>
      </c>
      <c r="G29" s="239">
        <f t="shared" si="3"/>
        <v>14.6</v>
      </c>
      <c r="H29" s="239"/>
    </row>
    <row r="30" spans="1:14" ht="18" customHeight="1">
      <c r="A30" s="244"/>
      <c r="B30" s="116" t="s">
        <v>174</v>
      </c>
      <c r="C30" s="202"/>
      <c r="D30" s="103"/>
      <c r="E30" s="103"/>
      <c r="F30" s="174">
        <v>97.2</v>
      </c>
      <c r="G30" s="239">
        <f t="shared" si="3"/>
        <v>97.2</v>
      </c>
      <c r="H30" s="239"/>
    </row>
    <row r="31" spans="1:14" ht="18" customHeight="1">
      <c r="A31" s="244"/>
      <c r="B31" s="116" t="s">
        <v>175</v>
      </c>
      <c r="C31" s="202"/>
      <c r="D31" s="103"/>
      <c r="E31" s="103"/>
      <c r="F31" s="174">
        <v>45.2</v>
      </c>
      <c r="G31" s="239">
        <f t="shared" si="3"/>
        <v>45.2</v>
      </c>
      <c r="H31" s="239"/>
    </row>
    <row r="32" spans="1:14" ht="18" customHeight="1">
      <c r="A32" s="244"/>
      <c r="B32" s="116" t="s">
        <v>176</v>
      </c>
      <c r="C32" s="44"/>
      <c r="D32" s="103"/>
      <c r="E32" s="103"/>
      <c r="F32" s="174">
        <v>339.9</v>
      </c>
      <c r="G32" s="239">
        <f t="shared" si="3"/>
        <v>339.9</v>
      </c>
      <c r="H32" s="239"/>
    </row>
    <row r="33" spans="1:14" ht="18" customHeight="1">
      <c r="A33" s="244"/>
      <c r="B33" s="116" t="s">
        <v>132</v>
      </c>
      <c r="C33" s="202"/>
      <c r="D33" s="103"/>
      <c r="E33" s="103"/>
      <c r="F33" s="174"/>
      <c r="G33" s="239">
        <f t="shared" si="3"/>
        <v>0</v>
      </c>
      <c r="H33" s="239"/>
    </row>
    <row r="34" spans="1:14" ht="18" customHeight="1">
      <c r="A34" s="244"/>
      <c r="B34" s="116" t="s">
        <v>177</v>
      </c>
      <c r="C34" s="202"/>
      <c r="D34" s="103"/>
      <c r="E34" s="103"/>
      <c r="F34" s="174">
        <v>120.8</v>
      </c>
      <c r="G34" s="239">
        <f t="shared" si="3"/>
        <v>120.8</v>
      </c>
      <c r="H34" s="239"/>
    </row>
    <row r="35" spans="1:14" ht="18" customHeight="1">
      <c r="A35" s="244"/>
      <c r="B35" s="116" t="s">
        <v>128</v>
      </c>
      <c r="C35" s="202"/>
      <c r="D35" s="103"/>
      <c r="E35" s="103">
        <v>7280.3</v>
      </c>
      <c r="F35" s="174">
        <v>27734.3</v>
      </c>
      <c r="G35" s="239">
        <f t="shared" si="3"/>
        <v>20454</v>
      </c>
      <c r="H35" s="239">
        <f t="shared" si="4"/>
        <v>380.94996085326153</v>
      </c>
    </row>
    <row r="36" spans="1:14" ht="18" customHeight="1">
      <c r="A36" s="244"/>
      <c r="B36" s="116" t="s">
        <v>158</v>
      </c>
      <c r="C36" s="202"/>
      <c r="D36" s="103"/>
      <c r="E36" s="103"/>
      <c r="F36" s="174">
        <v>890.2</v>
      </c>
      <c r="G36" s="239">
        <f t="shared" si="3"/>
        <v>890.2</v>
      </c>
      <c r="H36" s="239"/>
    </row>
    <row r="37" spans="1:14" ht="18" customHeight="1">
      <c r="A37" s="244"/>
      <c r="B37" s="116" t="s">
        <v>162</v>
      </c>
      <c r="C37" s="202"/>
      <c r="D37" s="186"/>
      <c r="E37" s="103"/>
      <c r="F37" s="174">
        <v>156.30000000000001</v>
      </c>
      <c r="G37" s="239">
        <f t="shared" si="3"/>
        <v>156.30000000000001</v>
      </c>
      <c r="H37" s="239"/>
    </row>
    <row r="38" spans="1:14" ht="18" customHeight="1">
      <c r="A38" s="244"/>
      <c r="B38" s="116" t="s">
        <v>148</v>
      </c>
      <c r="C38" s="202"/>
      <c r="D38" s="187">
        <v>6.3</v>
      </c>
      <c r="E38" s="103"/>
      <c r="F38" s="174">
        <v>1477.9</v>
      </c>
      <c r="G38" s="239">
        <f t="shared" si="3"/>
        <v>1477.9</v>
      </c>
      <c r="H38" s="239"/>
    </row>
    <row r="39" spans="1:14" ht="18" customHeight="1">
      <c r="A39" s="244"/>
      <c r="B39" s="260" t="s">
        <v>149</v>
      </c>
      <c r="C39" s="202"/>
      <c r="D39" s="187">
        <v>1.5</v>
      </c>
      <c r="E39" s="103"/>
      <c r="F39" s="174">
        <v>315.5</v>
      </c>
      <c r="G39" s="239">
        <f t="shared" si="3"/>
        <v>315.5</v>
      </c>
      <c r="H39" s="239"/>
    </row>
    <row r="40" spans="1:14" ht="18" customHeight="1">
      <c r="A40" s="244"/>
      <c r="B40" s="116" t="s">
        <v>150</v>
      </c>
      <c r="C40" s="202"/>
      <c r="D40" s="187">
        <v>7.1</v>
      </c>
      <c r="E40" s="103"/>
      <c r="F40" s="174">
        <v>1762.2</v>
      </c>
      <c r="G40" s="239">
        <f t="shared" si="3"/>
        <v>1762.2</v>
      </c>
      <c r="H40" s="239"/>
    </row>
    <row r="41" spans="1:14" ht="18" customHeight="1">
      <c r="A41" s="244"/>
      <c r="B41" s="116" t="s">
        <v>151</v>
      </c>
      <c r="C41" s="202"/>
      <c r="D41" s="188">
        <v>0.4</v>
      </c>
      <c r="E41" s="103"/>
      <c r="F41" s="174">
        <v>123.8</v>
      </c>
      <c r="G41" s="239">
        <f t="shared" si="3"/>
        <v>123.8</v>
      </c>
      <c r="H41" s="239"/>
    </row>
    <row r="42" spans="1:14" ht="18" customHeight="1">
      <c r="A42" s="394" t="s">
        <v>407</v>
      </c>
      <c r="B42" s="395"/>
      <c r="C42" s="209">
        <v>1015</v>
      </c>
      <c r="D42" s="183">
        <f>SUM(D43:D62)</f>
        <v>1.9</v>
      </c>
      <c r="E42" s="183"/>
      <c r="F42" s="183">
        <f>SUM(F43:F62)</f>
        <v>2957.9000000000005</v>
      </c>
      <c r="G42" s="91">
        <f t="shared" si="3"/>
        <v>2957.9000000000005</v>
      </c>
      <c r="H42" s="91"/>
      <c r="J42" s="240"/>
      <c r="K42" s="240"/>
      <c r="L42" s="240"/>
      <c r="M42" s="240"/>
      <c r="N42" s="240"/>
    </row>
    <row r="43" spans="1:14" ht="39.75" customHeight="1">
      <c r="A43" s="244"/>
      <c r="B43" s="165" t="s">
        <v>352</v>
      </c>
      <c r="C43" s="44"/>
      <c r="D43" s="103"/>
      <c r="E43" s="103"/>
      <c r="F43" s="103">
        <v>75.400000000000006</v>
      </c>
      <c r="G43" s="239">
        <f t="shared" si="3"/>
        <v>75.400000000000006</v>
      </c>
      <c r="H43" s="91"/>
    </row>
    <row r="44" spans="1:14" ht="57.75" customHeight="1">
      <c r="A44" s="244"/>
      <c r="B44" s="192" t="s">
        <v>133</v>
      </c>
      <c r="C44" s="44"/>
      <c r="D44" s="103"/>
      <c r="E44" s="103"/>
      <c r="F44" s="103">
        <v>4.3</v>
      </c>
      <c r="G44" s="239">
        <f t="shared" si="3"/>
        <v>4.3</v>
      </c>
      <c r="H44" s="91"/>
    </row>
    <row r="45" spans="1:14" ht="18" customHeight="1">
      <c r="A45" s="244"/>
      <c r="B45" s="192" t="s">
        <v>156</v>
      </c>
      <c r="C45" s="202"/>
      <c r="D45" s="103"/>
      <c r="E45" s="103"/>
      <c r="F45" s="103">
        <v>855</v>
      </c>
      <c r="G45" s="239">
        <f t="shared" si="3"/>
        <v>855</v>
      </c>
      <c r="H45" s="91"/>
    </row>
    <row r="46" spans="1:14" ht="18" customHeight="1">
      <c r="A46" s="244"/>
      <c r="B46" s="192" t="s">
        <v>178</v>
      </c>
      <c r="C46" s="202"/>
      <c r="D46" s="103">
        <v>1.9</v>
      </c>
      <c r="E46" s="103"/>
      <c r="F46" s="103"/>
      <c r="G46" s="239">
        <f t="shared" si="3"/>
        <v>0</v>
      </c>
      <c r="H46" s="91"/>
    </row>
    <row r="47" spans="1:14" ht="18" customHeight="1">
      <c r="A47" s="244"/>
      <c r="B47" s="192" t="s">
        <v>135</v>
      </c>
      <c r="C47" s="202"/>
      <c r="D47" s="103"/>
      <c r="E47" s="103"/>
      <c r="F47" s="103">
        <v>20</v>
      </c>
      <c r="G47" s="239">
        <f t="shared" si="3"/>
        <v>20</v>
      </c>
      <c r="H47" s="91"/>
    </row>
    <row r="48" spans="1:14" ht="18" customHeight="1">
      <c r="A48" s="244"/>
      <c r="B48" s="192" t="s">
        <v>136</v>
      </c>
      <c r="C48" s="202"/>
      <c r="D48" s="103"/>
      <c r="E48" s="103"/>
      <c r="F48" s="103">
        <v>7.8</v>
      </c>
      <c r="G48" s="239">
        <f t="shared" si="3"/>
        <v>7.8</v>
      </c>
      <c r="H48" s="91"/>
    </row>
    <row r="49" spans="1:13" ht="36.75" customHeight="1">
      <c r="A49" s="246"/>
      <c r="B49" s="192" t="s">
        <v>179</v>
      </c>
      <c r="C49" s="238"/>
      <c r="D49" s="103"/>
      <c r="E49" s="103"/>
      <c r="F49" s="103">
        <v>271.2</v>
      </c>
      <c r="G49" s="239">
        <f t="shared" si="3"/>
        <v>271.2</v>
      </c>
      <c r="H49" s="91"/>
    </row>
    <row r="50" spans="1:13" ht="18" customHeight="1">
      <c r="A50" s="246"/>
      <c r="B50" s="192" t="s">
        <v>138</v>
      </c>
      <c r="C50" s="238"/>
      <c r="D50" s="103"/>
      <c r="E50" s="103"/>
      <c r="F50" s="103">
        <v>38.799999999999997</v>
      </c>
      <c r="G50" s="239">
        <f t="shared" si="3"/>
        <v>38.799999999999997</v>
      </c>
      <c r="H50" s="91"/>
    </row>
    <row r="51" spans="1:13" ht="18" customHeight="1">
      <c r="A51" s="244"/>
      <c r="B51" s="192" t="s">
        <v>139</v>
      </c>
      <c r="C51" s="202"/>
      <c r="D51" s="103"/>
      <c r="E51" s="103"/>
      <c r="F51" s="103">
        <v>6.9</v>
      </c>
      <c r="G51" s="239">
        <f t="shared" si="3"/>
        <v>6.9</v>
      </c>
      <c r="H51" s="91"/>
    </row>
    <row r="52" spans="1:13" ht="18" customHeight="1">
      <c r="A52" s="244"/>
      <c r="B52" s="192" t="s">
        <v>140</v>
      </c>
      <c r="C52" s="202"/>
      <c r="D52" s="103"/>
      <c r="E52" s="103"/>
      <c r="F52" s="103">
        <v>3.8</v>
      </c>
      <c r="G52" s="239">
        <f t="shared" si="3"/>
        <v>3.8</v>
      </c>
      <c r="H52" s="91"/>
    </row>
    <row r="53" spans="1:13" ht="18" customHeight="1">
      <c r="A53" s="244"/>
      <c r="B53" s="192" t="s">
        <v>141</v>
      </c>
      <c r="C53" s="202"/>
      <c r="D53" s="103"/>
      <c r="E53" s="103"/>
      <c r="F53" s="103">
        <v>14.9</v>
      </c>
      <c r="G53" s="239">
        <f t="shared" si="3"/>
        <v>14.9</v>
      </c>
      <c r="H53" s="91"/>
    </row>
    <row r="54" spans="1:13" ht="18" customHeight="1">
      <c r="A54" s="244"/>
      <c r="B54" s="192" t="s">
        <v>143</v>
      </c>
      <c r="C54" s="202"/>
      <c r="D54" s="103"/>
      <c r="E54" s="103"/>
      <c r="F54" s="103">
        <v>23.4</v>
      </c>
      <c r="G54" s="239">
        <f t="shared" si="3"/>
        <v>23.4</v>
      </c>
      <c r="H54" s="91"/>
    </row>
    <row r="55" spans="1:13" ht="18" customHeight="1">
      <c r="A55" s="244"/>
      <c r="B55" s="192" t="s">
        <v>144</v>
      </c>
      <c r="C55" s="202"/>
      <c r="D55" s="103"/>
      <c r="E55" s="103"/>
      <c r="F55" s="103">
        <v>8.6999999999999993</v>
      </c>
      <c r="G55" s="239">
        <f t="shared" si="3"/>
        <v>8.6999999999999993</v>
      </c>
      <c r="H55" s="91"/>
    </row>
    <row r="56" spans="1:13" ht="18" customHeight="1">
      <c r="A56" s="244"/>
      <c r="B56" s="192" t="s">
        <v>146</v>
      </c>
      <c r="C56" s="202"/>
      <c r="D56" s="103"/>
      <c r="E56" s="103"/>
      <c r="F56" s="103">
        <v>26</v>
      </c>
      <c r="G56" s="239">
        <f t="shared" si="3"/>
        <v>26</v>
      </c>
      <c r="H56" s="91"/>
    </row>
    <row r="57" spans="1:13" ht="54.75" customHeight="1">
      <c r="A57" s="246"/>
      <c r="B57" s="193" t="s">
        <v>180</v>
      </c>
      <c r="C57" s="238"/>
      <c r="D57" s="103"/>
      <c r="E57" s="103"/>
      <c r="F57" s="103">
        <v>90.5</v>
      </c>
      <c r="G57" s="239">
        <f t="shared" ref="G57" si="6">F57-E57</f>
        <v>90.5</v>
      </c>
      <c r="H57" s="91"/>
    </row>
    <row r="58" spans="1:13" ht="18.75" customHeight="1">
      <c r="A58" s="244"/>
      <c r="B58" s="192" t="s">
        <v>155</v>
      </c>
      <c r="C58" s="202"/>
      <c r="D58" s="103"/>
      <c r="E58" s="103"/>
      <c r="F58" s="103">
        <v>9.4</v>
      </c>
      <c r="G58" s="239">
        <f>F58-E58</f>
        <v>9.4</v>
      </c>
      <c r="H58" s="91"/>
    </row>
    <row r="59" spans="1:13" ht="19.5" customHeight="1">
      <c r="A59" s="244"/>
      <c r="B59" s="192" t="s">
        <v>181</v>
      </c>
      <c r="C59" s="202"/>
      <c r="D59" s="103"/>
      <c r="E59" s="103"/>
      <c r="F59" s="103">
        <v>1.1000000000000001</v>
      </c>
      <c r="G59" s="239">
        <f t="shared" ref="G59:G62" si="7">F59-E59</f>
        <v>1.1000000000000001</v>
      </c>
      <c r="H59" s="91"/>
    </row>
    <row r="60" spans="1:13" ht="36.75" customHeight="1">
      <c r="A60" s="246"/>
      <c r="B60" s="192" t="s">
        <v>182</v>
      </c>
      <c r="C60" s="247"/>
      <c r="D60" s="183"/>
      <c r="E60" s="103"/>
      <c r="F60" s="103">
        <v>0.5</v>
      </c>
      <c r="G60" s="239">
        <f t="shared" si="7"/>
        <v>0.5</v>
      </c>
      <c r="H60" s="91"/>
    </row>
    <row r="61" spans="1:13" ht="38.25" customHeight="1">
      <c r="A61" s="246"/>
      <c r="B61" s="192" t="s">
        <v>338</v>
      </c>
      <c r="C61" s="247"/>
      <c r="D61" s="183"/>
      <c r="E61" s="103"/>
      <c r="F61" s="103">
        <v>715.4</v>
      </c>
      <c r="G61" s="239">
        <f t="shared" si="7"/>
        <v>715.4</v>
      </c>
      <c r="H61" s="91"/>
    </row>
    <row r="62" spans="1:13" ht="18" customHeight="1">
      <c r="A62" s="246"/>
      <c r="B62" s="192" t="s">
        <v>152</v>
      </c>
      <c r="C62" s="247"/>
      <c r="D62" s="103"/>
      <c r="E62" s="103"/>
      <c r="F62" s="103">
        <v>784.8</v>
      </c>
      <c r="G62" s="239">
        <f t="shared" si="7"/>
        <v>784.8</v>
      </c>
      <c r="H62" s="91"/>
    </row>
    <row r="63" spans="1:13" ht="19.5" customHeight="1">
      <c r="A63" s="248" t="s">
        <v>80</v>
      </c>
      <c r="B63" s="249" t="s">
        <v>79</v>
      </c>
      <c r="C63" s="109">
        <v>1020</v>
      </c>
      <c r="D63" s="183"/>
      <c r="E63" s="183"/>
      <c r="F63" s="183"/>
      <c r="G63" s="91"/>
      <c r="H63" s="91"/>
    </row>
    <row r="64" spans="1:13" ht="19.5" customHeight="1">
      <c r="A64" s="394" t="s">
        <v>95</v>
      </c>
      <c r="B64" s="395"/>
      <c r="C64" s="65">
        <v>1021</v>
      </c>
      <c r="D64" s="189">
        <f>SUM(D65:D71)</f>
        <v>273.20000000000005</v>
      </c>
      <c r="E64" s="189">
        <f>SUM(E65:E71)</f>
        <v>296.7</v>
      </c>
      <c r="F64" s="307">
        <f>SUM(F65:F71)</f>
        <v>38</v>
      </c>
      <c r="G64" s="91">
        <f t="shared" ref="G64:G102" si="8">F64-E64</f>
        <v>-258.7</v>
      </c>
      <c r="H64" s="91">
        <f t="shared" ref="H64:H100" si="9">(F64/E64)*100</f>
        <v>12.807549713515337</v>
      </c>
      <c r="J64" s="240"/>
      <c r="K64" s="240"/>
      <c r="L64" s="240"/>
      <c r="M64" s="240"/>
    </row>
    <row r="65" spans="1:13" ht="39.950000000000003" customHeight="1">
      <c r="A65" s="65"/>
      <c r="B65" s="165" t="s">
        <v>342</v>
      </c>
      <c r="C65" s="65"/>
      <c r="D65" s="103">
        <v>238.8</v>
      </c>
      <c r="E65" s="103">
        <v>189.1</v>
      </c>
      <c r="F65" s="103"/>
      <c r="G65" s="239">
        <f t="shared" si="8"/>
        <v>-189.1</v>
      </c>
      <c r="H65" s="239">
        <f t="shared" si="9"/>
        <v>0</v>
      </c>
    </row>
    <row r="66" spans="1:13" ht="39.950000000000003" customHeight="1">
      <c r="A66" s="65"/>
      <c r="B66" s="90" t="s">
        <v>349</v>
      </c>
      <c r="C66" s="65"/>
      <c r="D66" s="103"/>
      <c r="E66" s="103"/>
      <c r="F66" s="103">
        <v>2.5</v>
      </c>
      <c r="G66" s="239">
        <f t="shared" si="8"/>
        <v>2.5</v>
      </c>
      <c r="H66" s="239"/>
    </row>
    <row r="67" spans="1:13" ht="18" customHeight="1">
      <c r="A67" s="170"/>
      <c r="B67" s="192" t="s">
        <v>129</v>
      </c>
      <c r="C67" s="65"/>
      <c r="D67" s="103">
        <v>5</v>
      </c>
      <c r="E67" s="103">
        <v>10</v>
      </c>
      <c r="F67" s="103"/>
      <c r="G67" s="239">
        <f t="shared" si="8"/>
        <v>-10</v>
      </c>
      <c r="H67" s="239">
        <f t="shared" si="9"/>
        <v>0</v>
      </c>
    </row>
    <row r="68" spans="1:13" ht="18" customHeight="1">
      <c r="A68" s="170"/>
      <c r="B68" s="192" t="s">
        <v>183</v>
      </c>
      <c r="C68" s="65"/>
      <c r="D68" s="103"/>
      <c r="E68" s="103">
        <v>26.9</v>
      </c>
      <c r="F68" s="103">
        <v>6</v>
      </c>
      <c r="G68" s="239">
        <f t="shared" si="8"/>
        <v>-20.9</v>
      </c>
      <c r="H68" s="239">
        <f t="shared" si="9"/>
        <v>22.304832713754649</v>
      </c>
    </row>
    <row r="69" spans="1:13" ht="18" customHeight="1">
      <c r="A69" s="170"/>
      <c r="B69" s="192" t="s">
        <v>131</v>
      </c>
      <c r="C69" s="65"/>
      <c r="D69" s="103">
        <v>6.8</v>
      </c>
      <c r="E69" s="103">
        <v>7.3</v>
      </c>
      <c r="F69" s="103">
        <v>22.3</v>
      </c>
      <c r="G69" s="239">
        <f t="shared" si="8"/>
        <v>15</v>
      </c>
      <c r="H69" s="239">
        <f t="shared" si="9"/>
        <v>305.47945205479454</v>
      </c>
    </row>
    <row r="70" spans="1:13" ht="18" customHeight="1">
      <c r="A70" s="250"/>
      <c r="B70" s="192" t="s">
        <v>176</v>
      </c>
      <c r="C70" s="44"/>
      <c r="D70" s="103"/>
      <c r="E70" s="103">
        <v>52.9</v>
      </c>
      <c r="F70" s="103">
        <v>7.2</v>
      </c>
      <c r="G70" s="239">
        <f t="shared" si="8"/>
        <v>-45.699999999999996</v>
      </c>
      <c r="H70" s="239">
        <f t="shared" si="9"/>
        <v>13.610586011342155</v>
      </c>
    </row>
    <row r="71" spans="1:13" ht="18" customHeight="1">
      <c r="A71" s="170"/>
      <c r="B71" s="192" t="s">
        <v>132</v>
      </c>
      <c r="C71" s="65"/>
      <c r="D71" s="103">
        <v>22.6</v>
      </c>
      <c r="E71" s="103">
        <v>10.5</v>
      </c>
      <c r="F71" s="103"/>
      <c r="G71" s="239">
        <f t="shared" si="8"/>
        <v>-10.5</v>
      </c>
      <c r="H71" s="239">
        <f t="shared" si="9"/>
        <v>0</v>
      </c>
    </row>
    <row r="72" spans="1:13" ht="18" customHeight="1">
      <c r="A72" s="394" t="s">
        <v>404</v>
      </c>
      <c r="B72" s="395"/>
      <c r="C72" s="65">
        <v>1025</v>
      </c>
      <c r="D72" s="189">
        <f>SUM(D73:D103)</f>
        <v>171.7</v>
      </c>
      <c r="E72" s="189">
        <f>SUM(E73:E101)</f>
        <v>7637.8</v>
      </c>
      <c r="F72" s="307">
        <f>SUM(F73:F104)</f>
        <v>434.89999999999992</v>
      </c>
      <c r="G72" s="91">
        <f t="shared" si="8"/>
        <v>-7202.9000000000005</v>
      </c>
      <c r="H72" s="91">
        <f t="shared" si="9"/>
        <v>5.6940480243001899</v>
      </c>
      <c r="J72" s="240"/>
      <c r="K72" s="240"/>
      <c r="L72" s="240"/>
      <c r="M72" s="240"/>
    </row>
    <row r="73" spans="1:13" ht="36.75" customHeight="1">
      <c r="A73" s="250"/>
      <c r="B73" s="165" t="s">
        <v>352</v>
      </c>
      <c r="C73" s="44"/>
      <c r="D73" s="103"/>
      <c r="E73" s="103">
        <v>30.4</v>
      </c>
      <c r="F73" s="103"/>
      <c r="G73" s="239">
        <f t="shared" si="8"/>
        <v>-30.4</v>
      </c>
      <c r="H73" s="239">
        <f t="shared" si="9"/>
        <v>0</v>
      </c>
    </row>
    <row r="74" spans="1:13" ht="58.5" customHeight="1">
      <c r="A74" s="250"/>
      <c r="B74" s="192" t="s">
        <v>133</v>
      </c>
      <c r="C74" s="44"/>
      <c r="D74" s="103">
        <v>6.4</v>
      </c>
      <c r="E74" s="103">
        <v>6.8</v>
      </c>
      <c r="F74" s="103"/>
      <c r="G74" s="239">
        <f t="shared" si="8"/>
        <v>-6.8</v>
      </c>
      <c r="H74" s="239">
        <f t="shared" si="9"/>
        <v>0</v>
      </c>
    </row>
    <row r="75" spans="1:13" ht="18" customHeight="1">
      <c r="A75" s="170"/>
      <c r="B75" s="192" t="s">
        <v>134</v>
      </c>
      <c r="C75" s="65"/>
      <c r="D75" s="103"/>
      <c r="E75" s="103">
        <v>48</v>
      </c>
      <c r="F75" s="103">
        <v>45.2</v>
      </c>
      <c r="G75" s="239">
        <f t="shared" si="8"/>
        <v>-2.7999999999999972</v>
      </c>
      <c r="H75" s="239">
        <f t="shared" si="9"/>
        <v>94.166666666666671</v>
      </c>
    </row>
    <row r="76" spans="1:13" ht="18" customHeight="1">
      <c r="A76" s="170"/>
      <c r="B76" s="192" t="s">
        <v>135</v>
      </c>
      <c r="C76" s="65"/>
      <c r="D76" s="103">
        <v>32.5</v>
      </c>
      <c r="E76" s="103">
        <v>34.4</v>
      </c>
      <c r="F76" s="103"/>
      <c r="G76" s="239">
        <f t="shared" si="8"/>
        <v>-34.4</v>
      </c>
      <c r="H76" s="239">
        <f t="shared" si="9"/>
        <v>0</v>
      </c>
    </row>
    <row r="77" spans="1:13" ht="18" customHeight="1">
      <c r="A77" s="170"/>
      <c r="B77" s="192" t="s">
        <v>136</v>
      </c>
      <c r="C77" s="65"/>
      <c r="D77" s="103">
        <v>7</v>
      </c>
      <c r="E77" s="103">
        <v>9.5</v>
      </c>
      <c r="F77" s="103"/>
      <c r="G77" s="239">
        <f t="shared" si="8"/>
        <v>-9.5</v>
      </c>
      <c r="H77" s="239">
        <f t="shared" si="9"/>
        <v>0</v>
      </c>
    </row>
    <row r="78" spans="1:13" ht="37.5">
      <c r="A78" s="170"/>
      <c r="B78" s="192" t="s">
        <v>179</v>
      </c>
      <c r="C78" s="65"/>
      <c r="D78" s="103"/>
      <c r="E78" s="103">
        <v>383.7</v>
      </c>
      <c r="F78" s="103"/>
      <c r="G78" s="239">
        <f t="shared" si="8"/>
        <v>-383.7</v>
      </c>
      <c r="H78" s="239">
        <f t="shared" si="9"/>
        <v>0</v>
      </c>
    </row>
    <row r="79" spans="1:13" ht="18" customHeight="1">
      <c r="A79" s="170"/>
      <c r="B79" s="192" t="s">
        <v>137</v>
      </c>
      <c r="C79" s="65"/>
      <c r="D79" s="103"/>
      <c r="E79" s="103">
        <v>47</v>
      </c>
      <c r="F79" s="103"/>
      <c r="G79" s="239">
        <f t="shared" si="8"/>
        <v>-47</v>
      </c>
      <c r="H79" s="239">
        <f t="shared" si="9"/>
        <v>0</v>
      </c>
    </row>
    <row r="80" spans="1:13" ht="18" customHeight="1">
      <c r="A80" s="170"/>
      <c r="B80" s="192" t="s">
        <v>138</v>
      </c>
      <c r="C80" s="65"/>
      <c r="D80" s="103"/>
      <c r="E80" s="103">
        <v>110.3</v>
      </c>
      <c r="F80" s="103"/>
      <c r="G80" s="239">
        <f t="shared" si="8"/>
        <v>-110.3</v>
      </c>
      <c r="H80" s="239">
        <f t="shared" si="9"/>
        <v>0</v>
      </c>
    </row>
    <row r="81" spans="1:8" ht="18" customHeight="1">
      <c r="A81" s="170"/>
      <c r="B81" s="192" t="s">
        <v>139</v>
      </c>
      <c r="C81" s="65"/>
      <c r="D81" s="103"/>
      <c r="E81" s="103">
        <v>6.8</v>
      </c>
      <c r="F81" s="103"/>
      <c r="G81" s="239">
        <f t="shared" si="8"/>
        <v>-6.8</v>
      </c>
      <c r="H81" s="239">
        <f t="shared" si="9"/>
        <v>0</v>
      </c>
    </row>
    <row r="82" spans="1:8" ht="18" customHeight="1">
      <c r="A82" s="170"/>
      <c r="B82" s="192" t="s">
        <v>140</v>
      </c>
      <c r="C82" s="65"/>
      <c r="D82" s="103"/>
      <c r="E82" s="103">
        <v>2.4</v>
      </c>
      <c r="F82" s="103"/>
      <c r="G82" s="239">
        <f t="shared" si="8"/>
        <v>-2.4</v>
      </c>
      <c r="H82" s="239">
        <f t="shared" si="9"/>
        <v>0</v>
      </c>
    </row>
    <row r="83" spans="1:8" ht="18" customHeight="1">
      <c r="A83" s="170"/>
      <c r="B83" s="192" t="s">
        <v>258</v>
      </c>
      <c r="C83" s="65"/>
      <c r="D83" s="103"/>
      <c r="E83" s="103">
        <v>82.6</v>
      </c>
      <c r="F83" s="103">
        <v>95</v>
      </c>
      <c r="G83" s="239">
        <f t="shared" si="8"/>
        <v>12.400000000000006</v>
      </c>
      <c r="H83" s="239">
        <f t="shared" si="9"/>
        <v>115.01210653753027</v>
      </c>
    </row>
    <row r="84" spans="1:8" ht="18" customHeight="1">
      <c r="A84" s="170"/>
      <c r="B84" s="192" t="s">
        <v>141</v>
      </c>
      <c r="C84" s="65"/>
      <c r="D84" s="103">
        <v>3.8</v>
      </c>
      <c r="E84" s="103">
        <v>4</v>
      </c>
      <c r="F84" s="103"/>
      <c r="G84" s="239">
        <f t="shared" si="8"/>
        <v>-4</v>
      </c>
      <c r="H84" s="239">
        <f t="shared" si="9"/>
        <v>0</v>
      </c>
    </row>
    <row r="85" spans="1:8" ht="18" customHeight="1">
      <c r="A85" s="170"/>
      <c r="B85" s="192" t="s">
        <v>142</v>
      </c>
      <c r="C85" s="65"/>
      <c r="D85" s="103">
        <v>14.6</v>
      </c>
      <c r="E85" s="103">
        <v>15.6</v>
      </c>
      <c r="F85" s="103"/>
      <c r="G85" s="239">
        <f t="shared" si="8"/>
        <v>-15.6</v>
      </c>
      <c r="H85" s="239">
        <f t="shared" si="9"/>
        <v>0</v>
      </c>
    </row>
    <row r="86" spans="1:8" ht="18" customHeight="1">
      <c r="A86" s="170"/>
      <c r="B86" s="192" t="s">
        <v>143</v>
      </c>
      <c r="C86" s="65"/>
      <c r="D86" s="103"/>
      <c r="E86" s="103">
        <v>10.199999999999999</v>
      </c>
      <c r="F86" s="103"/>
      <c r="G86" s="239">
        <f t="shared" si="8"/>
        <v>-10.199999999999999</v>
      </c>
      <c r="H86" s="239">
        <f t="shared" si="9"/>
        <v>0</v>
      </c>
    </row>
    <row r="87" spans="1:8" ht="18" customHeight="1">
      <c r="A87" s="170"/>
      <c r="B87" s="192" t="s">
        <v>144</v>
      </c>
      <c r="C87" s="65"/>
      <c r="D87" s="103"/>
      <c r="E87" s="103">
        <v>5.0999999999999996</v>
      </c>
      <c r="F87" s="103"/>
      <c r="G87" s="239">
        <f t="shared" si="8"/>
        <v>-5.0999999999999996</v>
      </c>
      <c r="H87" s="239">
        <f t="shared" si="9"/>
        <v>0</v>
      </c>
    </row>
    <row r="88" spans="1:8" ht="18" customHeight="1">
      <c r="A88" s="170"/>
      <c r="B88" s="192" t="s">
        <v>145</v>
      </c>
      <c r="C88" s="65"/>
      <c r="D88" s="103">
        <v>4.8</v>
      </c>
      <c r="E88" s="103">
        <v>3.9</v>
      </c>
      <c r="F88" s="103"/>
      <c r="G88" s="239">
        <f t="shared" si="8"/>
        <v>-3.9</v>
      </c>
      <c r="H88" s="239">
        <f t="shared" si="9"/>
        <v>0</v>
      </c>
    </row>
    <row r="89" spans="1:8" ht="18" customHeight="1">
      <c r="A89" s="170"/>
      <c r="B89" s="192" t="s">
        <v>146</v>
      </c>
      <c r="C89" s="65"/>
      <c r="D89" s="103">
        <v>11.5</v>
      </c>
      <c r="E89" s="103">
        <v>9.3000000000000007</v>
      </c>
      <c r="F89" s="103"/>
      <c r="G89" s="239">
        <f t="shared" si="8"/>
        <v>-9.3000000000000007</v>
      </c>
      <c r="H89" s="239">
        <f t="shared" si="9"/>
        <v>0</v>
      </c>
    </row>
    <row r="90" spans="1:8" ht="18" customHeight="1">
      <c r="A90" s="170"/>
      <c r="B90" s="192" t="s">
        <v>153</v>
      </c>
      <c r="C90" s="65"/>
      <c r="D90" s="103"/>
      <c r="E90" s="103"/>
      <c r="F90" s="103">
        <v>4.0999999999999996</v>
      </c>
      <c r="G90" s="239">
        <f t="shared" si="8"/>
        <v>4.0999999999999996</v>
      </c>
      <c r="H90" s="239"/>
    </row>
    <row r="91" spans="1:8" ht="18" customHeight="1">
      <c r="A91" s="170"/>
      <c r="B91" s="192" t="s">
        <v>186</v>
      </c>
      <c r="C91" s="65"/>
      <c r="D91" s="103"/>
      <c r="E91" s="103"/>
      <c r="F91" s="103">
        <v>13.5</v>
      </c>
      <c r="G91" s="239">
        <f t="shared" si="8"/>
        <v>13.5</v>
      </c>
      <c r="H91" s="239"/>
    </row>
    <row r="92" spans="1:8" ht="18" customHeight="1">
      <c r="A92" s="170"/>
      <c r="B92" s="192" t="s">
        <v>187</v>
      </c>
      <c r="C92" s="65"/>
      <c r="D92" s="103"/>
      <c r="E92" s="103"/>
      <c r="F92" s="103">
        <v>44.3</v>
      </c>
      <c r="G92" s="239">
        <f t="shared" si="8"/>
        <v>44.3</v>
      </c>
      <c r="H92" s="239"/>
    </row>
    <row r="93" spans="1:8" ht="18" customHeight="1">
      <c r="A93" s="170"/>
      <c r="B93" s="192" t="s">
        <v>221</v>
      </c>
      <c r="C93" s="65"/>
      <c r="D93" s="103"/>
      <c r="E93" s="103"/>
      <c r="F93" s="103">
        <v>6.7</v>
      </c>
      <c r="G93" s="239">
        <f t="shared" si="8"/>
        <v>6.7</v>
      </c>
      <c r="H93" s="239"/>
    </row>
    <row r="94" spans="1:8" ht="18" customHeight="1">
      <c r="A94" s="170"/>
      <c r="B94" s="192" t="s">
        <v>184</v>
      </c>
      <c r="C94" s="65"/>
      <c r="D94" s="103"/>
      <c r="E94" s="103"/>
      <c r="F94" s="103">
        <v>0.5</v>
      </c>
      <c r="G94" s="239">
        <f t="shared" si="8"/>
        <v>0.5</v>
      </c>
      <c r="H94" s="239"/>
    </row>
    <row r="95" spans="1:8" ht="18" customHeight="1">
      <c r="A95" s="170"/>
      <c r="B95" s="192" t="s">
        <v>147</v>
      </c>
      <c r="C95" s="65"/>
      <c r="D95" s="103"/>
      <c r="E95" s="103">
        <v>223.5</v>
      </c>
      <c r="F95" s="103"/>
      <c r="G95" s="239">
        <f t="shared" si="8"/>
        <v>-223.5</v>
      </c>
      <c r="H95" s="239">
        <f t="shared" si="9"/>
        <v>0</v>
      </c>
    </row>
    <row r="96" spans="1:8" ht="18" customHeight="1">
      <c r="A96" s="170"/>
      <c r="B96" s="192" t="s">
        <v>148</v>
      </c>
      <c r="C96" s="65"/>
      <c r="D96" s="103">
        <v>62.8</v>
      </c>
      <c r="E96" s="103">
        <v>3587.4</v>
      </c>
      <c r="F96" s="103">
        <v>26.7</v>
      </c>
      <c r="G96" s="239">
        <f t="shared" si="8"/>
        <v>-3560.7000000000003</v>
      </c>
      <c r="H96" s="239">
        <f t="shared" si="9"/>
        <v>0.74427161732731217</v>
      </c>
    </row>
    <row r="97" spans="1:13" ht="18" customHeight="1">
      <c r="A97" s="170"/>
      <c r="B97" s="192" t="s">
        <v>149</v>
      </c>
      <c r="C97" s="65"/>
      <c r="D97" s="103">
        <v>2.6</v>
      </c>
      <c r="E97" s="103">
        <v>236.3</v>
      </c>
      <c r="F97" s="103">
        <v>2.2000000000000002</v>
      </c>
      <c r="G97" s="239">
        <f t="shared" si="8"/>
        <v>-234.10000000000002</v>
      </c>
      <c r="H97" s="239">
        <f t="shared" si="9"/>
        <v>0.93101988997037666</v>
      </c>
    </row>
    <row r="98" spans="1:13" ht="18" customHeight="1">
      <c r="A98" s="170"/>
      <c r="B98" s="192" t="s">
        <v>150</v>
      </c>
      <c r="C98" s="65"/>
      <c r="D98" s="103">
        <v>23.9</v>
      </c>
      <c r="E98" s="103">
        <v>2202.4</v>
      </c>
      <c r="F98" s="103">
        <v>15.9</v>
      </c>
      <c r="G98" s="239">
        <f t="shared" si="8"/>
        <v>-2186.5</v>
      </c>
      <c r="H98" s="239">
        <f t="shared" si="9"/>
        <v>0.72193970214311654</v>
      </c>
    </row>
    <row r="99" spans="1:13" ht="18" customHeight="1">
      <c r="A99" s="170"/>
      <c r="B99" s="192" t="s">
        <v>151</v>
      </c>
      <c r="C99" s="65"/>
      <c r="D99" s="103">
        <v>1.8</v>
      </c>
      <c r="E99" s="103">
        <v>111</v>
      </c>
      <c r="F99" s="103">
        <v>1.5</v>
      </c>
      <c r="G99" s="239">
        <f t="shared" si="8"/>
        <v>-109.5</v>
      </c>
      <c r="H99" s="239">
        <f t="shared" si="9"/>
        <v>1.3513513513513513</v>
      </c>
    </row>
    <row r="100" spans="1:13" ht="18" customHeight="1">
      <c r="A100" s="170"/>
      <c r="B100" s="192" t="s">
        <v>152</v>
      </c>
      <c r="C100" s="65"/>
      <c r="D100" s="103"/>
      <c r="E100" s="103">
        <v>467.2</v>
      </c>
      <c r="F100" s="103"/>
      <c r="G100" s="239">
        <f t="shared" si="8"/>
        <v>-467.2</v>
      </c>
      <c r="H100" s="239">
        <f t="shared" si="9"/>
        <v>0</v>
      </c>
    </row>
    <row r="101" spans="1:13" ht="18" customHeight="1">
      <c r="A101" s="170"/>
      <c r="B101" s="192" t="s">
        <v>154</v>
      </c>
      <c r="C101" s="65"/>
      <c r="D101" s="103"/>
      <c r="E101" s="103"/>
      <c r="F101" s="103">
        <v>7.5</v>
      </c>
      <c r="G101" s="239">
        <f t="shared" si="8"/>
        <v>7.5</v>
      </c>
      <c r="H101" s="239"/>
    </row>
    <row r="102" spans="1:13" ht="36.75" customHeight="1">
      <c r="A102" s="170"/>
      <c r="B102" s="192" t="s">
        <v>188</v>
      </c>
      <c r="C102" s="65"/>
      <c r="D102" s="103"/>
      <c r="E102" s="103"/>
      <c r="F102" s="103">
        <v>5.3</v>
      </c>
      <c r="G102" s="239">
        <f t="shared" si="8"/>
        <v>5.3</v>
      </c>
      <c r="H102" s="239"/>
    </row>
    <row r="103" spans="1:13" ht="17.25" customHeight="1">
      <c r="A103" s="170"/>
      <c r="B103" s="192" t="s">
        <v>195</v>
      </c>
      <c r="C103" s="65"/>
      <c r="D103" s="103"/>
      <c r="E103" s="103"/>
      <c r="F103" s="103">
        <v>65.8</v>
      </c>
      <c r="G103" s="239">
        <f t="shared" ref="G103:G126" si="10">F103-E103</f>
        <v>65.8</v>
      </c>
      <c r="H103" s="239"/>
    </row>
    <row r="104" spans="1:13" ht="18" customHeight="1">
      <c r="A104" s="170"/>
      <c r="B104" s="192" t="s">
        <v>224</v>
      </c>
      <c r="C104" s="65"/>
      <c r="D104" s="103"/>
      <c r="E104" s="103"/>
      <c r="F104" s="103">
        <v>100.7</v>
      </c>
      <c r="G104" s="239">
        <f t="shared" si="10"/>
        <v>100.7</v>
      </c>
      <c r="H104" s="239"/>
    </row>
    <row r="105" spans="1:13" ht="18" customHeight="1">
      <c r="A105" s="170" t="s">
        <v>90</v>
      </c>
      <c r="B105" s="208" t="s">
        <v>10</v>
      </c>
      <c r="C105" s="65">
        <v>1030</v>
      </c>
      <c r="D105" s="183"/>
      <c r="E105" s="183"/>
      <c r="F105" s="183"/>
      <c r="G105" s="91"/>
      <c r="H105" s="91"/>
    </row>
    <row r="106" spans="1:13" ht="18" customHeight="1">
      <c r="A106" s="394" t="s">
        <v>405</v>
      </c>
      <c r="B106" s="395"/>
      <c r="C106" s="209">
        <v>1035</v>
      </c>
      <c r="D106" s="314">
        <f>SUM(D107:D134)</f>
        <v>20107.700000000004</v>
      </c>
      <c r="E106" s="183">
        <f t="shared" ref="E106:F106" si="11">SUM(E107:E126)</f>
        <v>991.90000000000009</v>
      </c>
      <c r="F106" s="183">
        <f t="shared" si="11"/>
        <v>532</v>
      </c>
      <c r="G106" s="91">
        <f t="shared" si="10"/>
        <v>-459.90000000000009</v>
      </c>
      <c r="H106" s="91">
        <f t="shared" ref="H106:H108" si="12">(F106/E106)*100</f>
        <v>53.634438955539864</v>
      </c>
      <c r="J106" s="240"/>
      <c r="K106" s="240"/>
      <c r="L106" s="240"/>
      <c r="M106" s="240"/>
    </row>
    <row r="107" spans="1:13" ht="18" customHeight="1">
      <c r="A107" s="44"/>
      <c r="B107" s="192" t="s">
        <v>156</v>
      </c>
      <c r="C107" s="251"/>
      <c r="D107" s="103">
        <v>190.2</v>
      </c>
      <c r="E107" s="103">
        <v>187.6</v>
      </c>
      <c r="F107" s="103"/>
      <c r="G107" s="239">
        <f t="shared" si="10"/>
        <v>-187.6</v>
      </c>
      <c r="H107" s="239">
        <f t="shared" si="12"/>
        <v>0</v>
      </c>
    </row>
    <row r="108" spans="1:13" ht="18" customHeight="1">
      <c r="A108" s="44"/>
      <c r="B108" s="192" t="s">
        <v>157</v>
      </c>
      <c r="C108" s="251"/>
      <c r="D108" s="103">
        <v>169.9</v>
      </c>
      <c r="E108" s="103">
        <v>179.1</v>
      </c>
      <c r="F108" s="103">
        <v>177.2</v>
      </c>
      <c r="G108" s="239">
        <f t="shared" si="10"/>
        <v>-1.9000000000000057</v>
      </c>
      <c r="H108" s="239">
        <f t="shared" si="12"/>
        <v>98.939140145170285</v>
      </c>
    </row>
    <row r="109" spans="1:13" ht="18" customHeight="1">
      <c r="A109" s="44"/>
      <c r="B109" s="192" t="s">
        <v>128</v>
      </c>
      <c r="C109" s="251"/>
      <c r="D109" s="103">
        <v>10384.700000000001</v>
      </c>
      <c r="E109" s="103"/>
      <c r="F109" s="103"/>
      <c r="G109" s="239">
        <f t="shared" si="10"/>
        <v>0</v>
      </c>
      <c r="H109" s="239"/>
    </row>
    <row r="110" spans="1:13" ht="18" customHeight="1">
      <c r="A110" s="44"/>
      <c r="B110" s="192" t="s">
        <v>158</v>
      </c>
      <c r="C110" s="251"/>
      <c r="D110" s="103">
        <v>1006.8</v>
      </c>
      <c r="E110" s="103">
        <v>625.20000000000005</v>
      </c>
      <c r="F110" s="103"/>
      <c r="G110" s="239">
        <f t="shared" si="10"/>
        <v>-625.20000000000005</v>
      </c>
      <c r="H110" s="91"/>
    </row>
    <row r="111" spans="1:13" ht="18" customHeight="1">
      <c r="A111" s="44"/>
      <c r="B111" s="192" t="s">
        <v>163</v>
      </c>
      <c r="C111" s="251"/>
      <c r="D111" s="103">
        <v>73.400000000000006</v>
      </c>
      <c r="E111" s="103"/>
      <c r="F111" s="103">
        <v>205.6</v>
      </c>
      <c r="G111" s="239">
        <f t="shared" si="10"/>
        <v>205.6</v>
      </c>
      <c r="H111" s="91"/>
    </row>
    <row r="112" spans="1:13" ht="18" customHeight="1">
      <c r="A112" s="44"/>
      <c r="B112" s="252" t="s">
        <v>134</v>
      </c>
      <c r="C112" s="253"/>
      <c r="D112" s="174">
        <v>45.2</v>
      </c>
      <c r="E112" s="103"/>
      <c r="F112" s="103"/>
      <c r="G112" s="239"/>
      <c r="H112" s="91"/>
    </row>
    <row r="113" spans="1:8" ht="18" customHeight="1">
      <c r="A113" s="44"/>
      <c r="B113" s="90" t="s">
        <v>162</v>
      </c>
      <c r="C113" s="202"/>
      <c r="D113" s="103">
        <v>222.8</v>
      </c>
      <c r="E113" s="103"/>
      <c r="F113" s="103"/>
      <c r="G113" s="91">
        <f t="shared" si="10"/>
        <v>0</v>
      </c>
      <c r="H113" s="91"/>
    </row>
    <row r="114" spans="1:8" ht="18" customHeight="1">
      <c r="A114" s="44"/>
      <c r="B114" s="90" t="s">
        <v>148</v>
      </c>
      <c r="C114" s="202"/>
      <c r="D114" s="103">
        <v>2727.6</v>
      </c>
      <c r="E114" s="103"/>
      <c r="F114" s="103"/>
      <c r="G114" s="91">
        <f t="shared" si="10"/>
        <v>0</v>
      </c>
      <c r="H114" s="91"/>
    </row>
    <row r="115" spans="1:8" ht="18" customHeight="1">
      <c r="A115" s="44"/>
      <c r="B115" s="90" t="s">
        <v>149</v>
      </c>
      <c r="C115" s="202"/>
      <c r="D115" s="103">
        <v>206.7</v>
      </c>
      <c r="E115" s="103"/>
      <c r="F115" s="103"/>
      <c r="G115" s="91">
        <f t="shared" si="10"/>
        <v>0</v>
      </c>
      <c r="H115" s="91"/>
    </row>
    <row r="116" spans="1:8" ht="18" customHeight="1">
      <c r="A116" s="44"/>
      <c r="B116" s="90" t="s">
        <v>150</v>
      </c>
      <c r="C116" s="202"/>
      <c r="D116" s="103">
        <v>1719.9</v>
      </c>
      <c r="E116" s="103"/>
      <c r="F116" s="103"/>
      <c r="G116" s="91">
        <f t="shared" si="10"/>
        <v>0</v>
      </c>
      <c r="H116" s="91"/>
    </row>
    <row r="117" spans="1:8" ht="18" customHeight="1">
      <c r="A117" s="44"/>
      <c r="B117" s="90" t="s">
        <v>151</v>
      </c>
      <c r="C117" s="202"/>
      <c r="D117" s="103">
        <v>203.7</v>
      </c>
      <c r="E117" s="103"/>
      <c r="F117" s="103"/>
      <c r="G117" s="91">
        <f t="shared" si="10"/>
        <v>0</v>
      </c>
      <c r="H117" s="91"/>
    </row>
    <row r="118" spans="1:8" ht="18" customHeight="1">
      <c r="A118" s="44"/>
      <c r="B118" s="90" t="s">
        <v>225</v>
      </c>
      <c r="C118" s="238"/>
      <c r="D118" s="103">
        <v>610.9</v>
      </c>
      <c r="E118" s="103"/>
      <c r="F118" s="103">
        <v>149.19999999999999</v>
      </c>
      <c r="G118" s="239">
        <f t="shared" si="10"/>
        <v>149.19999999999999</v>
      </c>
      <c r="H118" s="91"/>
    </row>
    <row r="119" spans="1:8" ht="18" customHeight="1">
      <c r="A119" s="44"/>
      <c r="B119" s="90" t="s">
        <v>137</v>
      </c>
      <c r="C119" s="238"/>
      <c r="D119" s="103">
        <v>59.1</v>
      </c>
      <c r="E119" s="103"/>
      <c r="F119" s="103"/>
      <c r="G119" s="91">
        <f t="shared" si="10"/>
        <v>0</v>
      </c>
      <c r="H119" s="91"/>
    </row>
    <row r="120" spans="1:8" ht="18" customHeight="1">
      <c r="A120" s="44"/>
      <c r="B120" s="90" t="s">
        <v>138</v>
      </c>
      <c r="C120" s="238"/>
      <c r="D120" s="103">
        <v>134</v>
      </c>
      <c r="E120" s="103"/>
      <c r="F120" s="103"/>
      <c r="G120" s="91">
        <f t="shared" si="10"/>
        <v>0</v>
      </c>
      <c r="H120" s="91"/>
    </row>
    <row r="121" spans="1:8" ht="18" customHeight="1">
      <c r="A121" s="44"/>
      <c r="B121" s="90" t="s">
        <v>139</v>
      </c>
      <c r="C121" s="202"/>
      <c r="D121" s="103">
        <v>6.4</v>
      </c>
      <c r="E121" s="103"/>
      <c r="F121" s="103"/>
      <c r="G121" s="91">
        <f t="shared" si="10"/>
        <v>0</v>
      </c>
      <c r="H121" s="91"/>
    </row>
    <row r="122" spans="1:8" ht="18" customHeight="1">
      <c r="A122" s="44"/>
      <c r="B122" s="90" t="s">
        <v>140</v>
      </c>
      <c r="C122" s="202"/>
      <c r="D122" s="103">
        <v>4.5</v>
      </c>
      <c r="E122" s="103"/>
      <c r="F122" s="103"/>
      <c r="G122" s="91">
        <f t="shared" si="10"/>
        <v>0</v>
      </c>
      <c r="H122" s="91"/>
    </row>
    <row r="123" spans="1:8" ht="18" customHeight="1">
      <c r="A123" s="44"/>
      <c r="B123" s="90" t="s">
        <v>143</v>
      </c>
      <c r="C123" s="202"/>
      <c r="D123" s="103">
        <v>12.9</v>
      </c>
      <c r="E123" s="103"/>
      <c r="F123" s="103"/>
      <c r="G123" s="91">
        <f t="shared" si="10"/>
        <v>0</v>
      </c>
      <c r="H123" s="91"/>
    </row>
    <row r="124" spans="1:8" ht="18" customHeight="1">
      <c r="A124" s="44"/>
      <c r="B124" s="90" t="s">
        <v>144</v>
      </c>
      <c r="C124" s="202"/>
      <c r="D124" s="103">
        <v>6.6</v>
      </c>
      <c r="E124" s="103"/>
      <c r="F124" s="103"/>
      <c r="G124" s="91">
        <f t="shared" si="10"/>
        <v>0</v>
      </c>
      <c r="H124" s="91"/>
    </row>
    <row r="125" spans="1:8" ht="18" customHeight="1">
      <c r="A125" s="44"/>
      <c r="B125" s="90" t="s">
        <v>152</v>
      </c>
      <c r="C125" s="247"/>
      <c r="D125" s="103">
        <v>677.9</v>
      </c>
      <c r="E125" s="103"/>
      <c r="F125" s="103"/>
      <c r="G125" s="91">
        <f t="shared" si="10"/>
        <v>0</v>
      </c>
      <c r="H125" s="91"/>
    </row>
    <row r="126" spans="1:8" ht="38.25" customHeight="1">
      <c r="A126" s="44"/>
      <c r="B126" s="90" t="s">
        <v>226</v>
      </c>
      <c r="C126" s="254"/>
      <c r="D126" s="160">
        <v>500</v>
      </c>
      <c r="E126" s="103"/>
      <c r="F126" s="103"/>
      <c r="G126" s="91">
        <f t="shared" si="10"/>
        <v>0</v>
      </c>
      <c r="H126" s="91"/>
    </row>
    <row r="127" spans="1:8">
      <c r="A127" s="44"/>
      <c r="B127" s="245" t="s">
        <v>153</v>
      </c>
      <c r="C127" s="255"/>
      <c r="D127" s="160">
        <v>4.0999999999999996</v>
      </c>
      <c r="E127" s="103"/>
      <c r="F127" s="103"/>
      <c r="G127" s="91"/>
      <c r="H127" s="91"/>
    </row>
    <row r="128" spans="1:8" ht="18.75" customHeight="1">
      <c r="A128" s="44"/>
      <c r="B128" s="116" t="s">
        <v>258</v>
      </c>
      <c r="C128" s="256"/>
      <c r="D128" s="103">
        <v>84.3</v>
      </c>
      <c r="E128" s="103"/>
      <c r="F128" s="103"/>
      <c r="G128" s="91"/>
      <c r="H128" s="91"/>
    </row>
    <row r="129" spans="1:8" ht="21.75" customHeight="1">
      <c r="A129" s="44"/>
      <c r="B129" s="116" t="s">
        <v>259</v>
      </c>
      <c r="C129" s="255"/>
      <c r="D129" s="160">
        <v>1.3</v>
      </c>
      <c r="E129" s="103"/>
      <c r="F129" s="103"/>
      <c r="G129" s="91"/>
      <c r="H129" s="91"/>
    </row>
    <row r="130" spans="1:8">
      <c r="A130" s="44"/>
      <c r="B130" s="116" t="s">
        <v>260</v>
      </c>
      <c r="C130" s="255"/>
      <c r="D130" s="160">
        <v>0.9</v>
      </c>
      <c r="E130" s="103"/>
      <c r="F130" s="103"/>
      <c r="G130" s="91"/>
      <c r="H130" s="91"/>
    </row>
    <row r="131" spans="1:8" ht="37.5" customHeight="1">
      <c r="A131" s="44"/>
      <c r="B131" s="116" t="s">
        <v>261</v>
      </c>
      <c r="C131" s="257"/>
      <c r="D131" s="160">
        <v>31.3</v>
      </c>
      <c r="E131" s="103"/>
      <c r="F131" s="103"/>
      <c r="G131" s="91"/>
      <c r="H131" s="91"/>
    </row>
    <row r="132" spans="1:8" ht="18" customHeight="1">
      <c r="A132" s="44"/>
      <c r="B132" s="258" t="s">
        <v>130</v>
      </c>
      <c r="C132" s="257"/>
      <c r="D132" s="160">
        <v>25.9</v>
      </c>
      <c r="E132" s="103"/>
      <c r="F132" s="103"/>
      <c r="G132" s="91"/>
      <c r="H132" s="91"/>
    </row>
    <row r="133" spans="1:8" ht="18" customHeight="1">
      <c r="A133" s="44"/>
      <c r="B133" s="116" t="s">
        <v>176</v>
      </c>
      <c r="C133" s="255"/>
      <c r="D133" s="160">
        <v>26.2</v>
      </c>
      <c r="E133" s="103"/>
      <c r="F133" s="103"/>
      <c r="G133" s="91"/>
      <c r="H133" s="91"/>
    </row>
    <row r="134" spans="1:8" ht="18" customHeight="1">
      <c r="A134" s="44"/>
      <c r="B134" s="116" t="s">
        <v>219</v>
      </c>
      <c r="C134" s="259"/>
      <c r="D134" s="174">
        <v>970.5</v>
      </c>
      <c r="E134" s="103"/>
      <c r="F134" s="103"/>
      <c r="G134" s="91"/>
      <c r="H134" s="91"/>
    </row>
    <row r="135" spans="1:8" ht="37.5" customHeight="1">
      <c r="B135" s="389" t="s">
        <v>159</v>
      </c>
      <c r="C135" s="389"/>
      <c r="D135" s="401"/>
      <c r="E135" s="401"/>
      <c r="F135" s="398" t="s">
        <v>160</v>
      </c>
      <c r="G135" s="398"/>
      <c r="H135" s="398"/>
    </row>
    <row r="136" spans="1:8" s="86" customFormat="1" ht="18.75" customHeight="1">
      <c r="B136" s="361" t="s">
        <v>55</v>
      </c>
      <c r="C136" s="134"/>
      <c r="D136" s="388" t="s">
        <v>9</v>
      </c>
      <c r="E136" s="388"/>
      <c r="F136" s="399" t="s">
        <v>15</v>
      </c>
      <c r="G136" s="399"/>
      <c r="H136" s="399"/>
    </row>
    <row r="137" spans="1:8">
      <c r="B137" s="21"/>
    </row>
    <row r="138" spans="1:8">
      <c r="B138" s="21"/>
    </row>
    <row r="139" spans="1:8">
      <c r="B139" s="21"/>
    </row>
    <row r="140" spans="1:8">
      <c r="B140" s="21"/>
    </row>
    <row r="141" spans="1:8">
      <c r="B141" s="21"/>
    </row>
    <row r="142" spans="1:8">
      <c r="B142" s="21"/>
    </row>
    <row r="143" spans="1:8">
      <c r="B143" s="21"/>
    </row>
    <row r="144" spans="1:8">
      <c r="B144" s="21"/>
    </row>
    <row r="145" spans="2:2">
      <c r="B145" s="21"/>
    </row>
    <row r="146" spans="2:2">
      <c r="B146" s="21"/>
    </row>
    <row r="147" spans="2:2">
      <c r="B147" s="21"/>
    </row>
    <row r="148" spans="2:2">
      <c r="B148" s="21"/>
    </row>
    <row r="149" spans="2:2">
      <c r="B149" s="21"/>
    </row>
    <row r="150" spans="2:2">
      <c r="B150" s="21"/>
    </row>
    <row r="151" spans="2:2">
      <c r="B151" s="21"/>
    </row>
    <row r="152" spans="2:2">
      <c r="B152" s="21"/>
    </row>
    <row r="153" spans="2:2">
      <c r="B153" s="21"/>
    </row>
    <row r="154" spans="2:2">
      <c r="B154" s="21"/>
    </row>
    <row r="155" spans="2:2">
      <c r="B155" s="21"/>
    </row>
    <row r="156" spans="2:2">
      <c r="B156" s="21"/>
    </row>
    <row r="157" spans="2:2">
      <c r="B157" s="21"/>
    </row>
    <row r="158" spans="2:2">
      <c r="B158" s="21"/>
    </row>
    <row r="159" spans="2:2">
      <c r="B159" s="21"/>
    </row>
    <row r="160" spans="2:2">
      <c r="B160" s="21"/>
    </row>
    <row r="161" spans="2:2">
      <c r="B161" s="21"/>
    </row>
    <row r="162" spans="2:2">
      <c r="B162" s="21"/>
    </row>
    <row r="163" spans="2:2">
      <c r="B163" s="21"/>
    </row>
    <row r="164" spans="2:2">
      <c r="B164" s="21"/>
    </row>
    <row r="165" spans="2:2">
      <c r="B165" s="21"/>
    </row>
    <row r="166" spans="2:2">
      <c r="B166" s="21"/>
    </row>
    <row r="167" spans="2:2">
      <c r="B167" s="21"/>
    </row>
    <row r="168" spans="2:2">
      <c r="B168" s="21"/>
    </row>
    <row r="169" spans="2:2">
      <c r="B169" s="21"/>
    </row>
    <row r="170" spans="2:2">
      <c r="B170" s="21"/>
    </row>
    <row r="171" spans="2:2">
      <c r="B171" s="21"/>
    </row>
    <row r="172" spans="2:2">
      <c r="B172" s="21"/>
    </row>
    <row r="173" spans="2:2">
      <c r="B173" s="21"/>
    </row>
    <row r="174" spans="2:2">
      <c r="B174" s="21"/>
    </row>
    <row r="175" spans="2:2">
      <c r="B175" s="21"/>
    </row>
    <row r="176" spans="2:2">
      <c r="B176" s="21"/>
    </row>
    <row r="177" spans="2:2">
      <c r="B177" s="21"/>
    </row>
    <row r="178" spans="2:2">
      <c r="B178" s="21"/>
    </row>
    <row r="179" spans="2:2">
      <c r="B179" s="21"/>
    </row>
    <row r="180" spans="2:2">
      <c r="B180" s="21"/>
    </row>
    <row r="181" spans="2:2">
      <c r="B181" s="21"/>
    </row>
    <row r="182" spans="2:2">
      <c r="B182" s="21"/>
    </row>
    <row r="183" spans="2:2">
      <c r="B183" s="21"/>
    </row>
    <row r="184" spans="2:2">
      <c r="B184" s="21"/>
    </row>
    <row r="185" spans="2:2">
      <c r="B185" s="21"/>
    </row>
    <row r="186" spans="2:2">
      <c r="B186" s="21"/>
    </row>
    <row r="187" spans="2:2">
      <c r="B187" s="21"/>
    </row>
    <row r="188" spans="2:2">
      <c r="B188" s="21"/>
    </row>
    <row r="189" spans="2:2">
      <c r="B189" s="21"/>
    </row>
    <row r="190" spans="2:2">
      <c r="B190" s="21"/>
    </row>
    <row r="191" spans="2:2">
      <c r="B191" s="21"/>
    </row>
    <row r="192" spans="2:2">
      <c r="B192" s="21"/>
    </row>
    <row r="193" spans="2:2">
      <c r="B193" s="21"/>
    </row>
    <row r="194" spans="2:2">
      <c r="B194" s="21"/>
    </row>
    <row r="195" spans="2:2">
      <c r="B195" s="21"/>
    </row>
    <row r="196" spans="2:2">
      <c r="B196" s="21"/>
    </row>
    <row r="197" spans="2:2">
      <c r="B197" s="21"/>
    </row>
    <row r="198" spans="2:2">
      <c r="B198" s="21"/>
    </row>
    <row r="199" spans="2:2">
      <c r="B199" s="21"/>
    </row>
    <row r="200" spans="2:2">
      <c r="B200" s="21"/>
    </row>
    <row r="201" spans="2:2">
      <c r="B201" s="21"/>
    </row>
    <row r="202" spans="2:2">
      <c r="B202" s="21"/>
    </row>
    <row r="203" spans="2:2">
      <c r="B203" s="21"/>
    </row>
    <row r="204" spans="2:2">
      <c r="B204" s="21"/>
    </row>
    <row r="205" spans="2:2">
      <c r="B205" s="21"/>
    </row>
    <row r="206" spans="2:2">
      <c r="B206" s="21"/>
    </row>
    <row r="207" spans="2:2">
      <c r="B207" s="21"/>
    </row>
    <row r="208" spans="2:2">
      <c r="B208" s="21"/>
    </row>
    <row r="209" spans="2:2">
      <c r="B209" s="21"/>
    </row>
    <row r="210" spans="2:2">
      <c r="B210" s="21"/>
    </row>
    <row r="211" spans="2:2">
      <c r="B211" s="21"/>
    </row>
    <row r="212" spans="2:2">
      <c r="B212" s="21"/>
    </row>
    <row r="213" spans="2:2">
      <c r="B213" s="21"/>
    </row>
    <row r="214" spans="2:2">
      <c r="B214" s="21"/>
    </row>
    <row r="215" spans="2:2">
      <c r="B215" s="21"/>
    </row>
    <row r="216" spans="2:2">
      <c r="B216" s="21"/>
    </row>
    <row r="217" spans="2:2">
      <c r="B217" s="21"/>
    </row>
    <row r="218" spans="2:2">
      <c r="B218" s="21"/>
    </row>
    <row r="219" spans="2:2">
      <c r="B219" s="21"/>
    </row>
    <row r="220" spans="2:2">
      <c r="B220" s="21"/>
    </row>
    <row r="221" spans="2:2">
      <c r="B221" s="21"/>
    </row>
    <row r="222" spans="2:2">
      <c r="B222" s="21"/>
    </row>
    <row r="223" spans="2:2">
      <c r="B223" s="21"/>
    </row>
    <row r="224" spans="2:2">
      <c r="B224" s="21"/>
    </row>
    <row r="225" spans="2:2">
      <c r="B225" s="21"/>
    </row>
    <row r="226" spans="2:2">
      <c r="B226" s="21"/>
    </row>
    <row r="227" spans="2:2">
      <c r="B227" s="21"/>
    </row>
    <row r="228" spans="2:2">
      <c r="B228" s="21"/>
    </row>
    <row r="229" spans="2:2">
      <c r="B229" s="21"/>
    </row>
    <row r="230" spans="2:2">
      <c r="B230" s="21"/>
    </row>
    <row r="231" spans="2:2">
      <c r="B231" s="21"/>
    </row>
    <row r="232" spans="2:2">
      <c r="B232" s="21"/>
    </row>
    <row r="233" spans="2:2">
      <c r="B233" s="21"/>
    </row>
    <row r="234" spans="2:2">
      <c r="B234" s="21"/>
    </row>
    <row r="235" spans="2:2">
      <c r="B235" s="21"/>
    </row>
    <row r="236" spans="2:2">
      <c r="B236" s="21"/>
    </row>
    <row r="237" spans="2:2">
      <c r="B237" s="21"/>
    </row>
    <row r="238" spans="2:2">
      <c r="B238" s="21"/>
    </row>
    <row r="239" spans="2:2">
      <c r="B239" s="21"/>
    </row>
    <row r="240" spans="2:2">
      <c r="B240" s="21"/>
    </row>
  </sheetData>
  <mergeCells count="17">
    <mergeCell ref="F135:H135"/>
    <mergeCell ref="F136:H136"/>
    <mergeCell ref="A72:B72"/>
    <mergeCell ref="A106:B106"/>
    <mergeCell ref="A1:H1"/>
    <mergeCell ref="D135:E135"/>
    <mergeCell ref="D136:E136"/>
    <mergeCell ref="B135:C135"/>
    <mergeCell ref="A22:B22"/>
    <mergeCell ref="A5:B5"/>
    <mergeCell ref="A6:B6"/>
    <mergeCell ref="A9:B9"/>
    <mergeCell ref="A18:B18"/>
    <mergeCell ref="A20:B20"/>
    <mergeCell ref="A24:B24"/>
    <mergeCell ref="A42:B42"/>
    <mergeCell ref="A64:B64"/>
  </mergeCells>
  <pageMargins left="0.43307086614173229" right="0.15748031496062992" top="0.78740157480314965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T346"/>
  <sheetViews>
    <sheetView tabSelected="1" view="pageBreakPreview" zoomScale="84" zoomScaleNormal="70" zoomScaleSheetLayoutView="84" workbookViewId="0">
      <selection activeCell="D16" sqref="D16"/>
    </sheetView>
  </sheetViews>
  <sheetFormatPr defaultRowHeight="18.75"/>
  <cols>
    <col min="1" max="1" width="7.5703125" style="86" customWidth="1"/>
    <col min="2" max="2" width="67.42578125" style="12" customWidth="1"/>
    <col min="3" max="3" width="7" style="20" customWidth="1"/>
    <col min="4" max="4" width="12.85546875" style="20" customWidth="1"/>
    <col min="5" max="5" width="12.7109375" style="20" customWidth="1"/>
    <col min="6" max="6" width="13.5703125" style="20" customWidth="1"/>
    <col min="7" max="7" width="13.42578125" style="12" customWidth="1"/>
    <col min="8" max="8" width="10.140625" style="12" customWidth="1"/>
    <col min="9" max="10" width="9.140625" style="12"/>
    <col min="11" max="11" width="11" style="12" bestFit="1" customWidth="1"/>
    <col min="12" max="12" width="12.5703125" style="12" customWidth="1"/>
    <col min="13" max="13" width="15.28515625" style="12" customWidth="1"/>
    <col min="14" max="16" width="9.140625" style="12"/>
    <col min="17" max="17" width="13" style="12" bestFit="1" customWidth="1"/>
    <col min="18" max="18" width="13" style="12" customWidth="1"/>
    <col min="19" max="19" width="15.42578125" style="12" customWidth="1"/>
    <col min="20" max="16384" width="9.140625" style="12"/>
  </cols>
  <sheetData>
    <row r="1" spans="1:20" ht="42.75" customHeight="1">
      <c r="A1" s="134"/>
      <c r="B1" s="400" t="s">
        <v>106</v>
      </c>
      <c r="C1" s="400"/>
      <c r="D1" s="400"/>
      <c r="E1" s="400"/>
      <c r="F1" s="400"/>
      <c r="G1" s="400"/>
      <c r="H1" s="400"/>
    </row>
    <row r="2" spans="1:20" ht="15.75" customHeight="1">
      <c r="A2" s="134"/>
      <c r="B2" s="129"/>
      <c r="C2" s="130"/>
      <c r="D2" s="129"/>
      <c r="E2" s="129"/>
      <c r="F2" s="129"/>
      <c r="G2" s="21"/>
      <c r="H2" s="21" t="s">
        <v>60</v>
      </c>
    </row>
    <row r="3" spans="1:20" s="18" customFormat="1" ht="65.25" customHeight="1">
      <c r="A3" s="135" t="s">
        <v>6</v>
      </c>
      <c r="B3" s="46" t="s">
        <v>21</v>
      </c>
      <c r="C3" s="46" t="s">
        <v>4</v>
      </c>
      <c r="D3" s="46" t="s">
        <v>170</v>
      </c>
      <c r="E3" s="46" t="s">
        <v>171</v>
      </c>
      <c r="F3" s="46" t="s">
        <v>189</v>
      </c>
      <c r="G3" s="190" t="s">
        <v>339</v>
      </c>
      <c r="H3" s="190" t="s">
        <v>340</v>
      </c>
    </row>
    <row r="4" spans="1:20" s="18" customFormat="1" ht="15.75" customHeight="1">
      <c r="A4" s="96">
        <v>1</v>
      </c>
      <c r="B4" s="47">
        <v>2</v>
      </c>
      <c r="C4" s="47">
        <v>3</v>
      </c>
      <c r="D4" s="47">
        <v>4</v>
      </c>
      <c r="E4" s="47">
        <v>5</v>
      </c>
      <c r="F4" s="47">
        <v>6</v>
      </c>
      <c r="G4" s="47">
        <v>7</v>
      </c>
      <c r="H4" s="47">
        <v>8</v>
      </c>
    </row>
    <row r="5" spans="1:20" s="18" customFormat="1" ht="25.5" customHeight="1">
      <c r="A5" s="394" t="s">
        <v>72</v>
      </c>
      <c r="B5" s="395"/>
      <c r="C5" s="97"/>
      <c r="D5" s="319">
        <f>SUM(D6,D82,D100,D183,D189,D225,D229,D250,D260,D286,D290,D300,D304)</f>
        <v>78701.799999999988</v>
      </c>
      <c r="E5" s="162">
        <f t="shared" ref="E5:F5" si="0">SUM(E6,E82,E100,E183,E189,E225,E229,E250,E260,E286,E290,E300,E304)</f>
        <v>80909.900000000023</v>
      </c>
      <c r="F5" s="162">
        <f t="shared" si="0"/>
        <v>125370.09999999999</v>
      </c>
      <c r="G5" s="45">
        <f t="shared" ref="G5" si="1">F5-E5</f>
        <v>44460.199999999968</v>
      </c>
      <c r="H5" s="45">
        <f t="shared" ref="H5" si="2">(F5/E5)*100</f>
        <v>154.95025948616913</v>
      </c>
    </row>
    <row r="6" spans="1:20" s="18" customFormat="1" ht="41.25" customHeight="1">
      <c r="A6" s="65" t="s">
        <v>73</v>
      </c>
      <c r="B6" s="170" t="s">
        <v>107</v>
      </c>
      <c r="C6" s="161"/>
      <c r="D6" s="162">
        <f>SUM(D8,D39,D74)</f>
        <v>0</v>
      </c>
      <c r="E6" s="162">
        <f t="shared" ref="E6:F6" si="3">SUM(E8,E39,E74)</f>
        <v>53802.9</v>
      </c>
      <c r="F6" s="162">
        <f t="shared" si="3"/>
        <v>78557.400000000009</v>
      </c>
      <c r="G6" s="66">
        <f>F6-E6</f>
        <v>24754.500000000007</v>
      </c>
      <c r="H6" s="66">
        <f>(F6/E6)*100</f>
        <v>146.00960171291882</v>
      </c>
      <c r="I6" s="12"/>
    </row>
    <row r="7" spans="1:20" s="18" customFormat="1" ht="20.25" customHeight="1">
      <c r="A7" s="44"/>
      <c r="B7" s="191" t="s">
        <v>74</v>
      </c>
      <c r="C7" s="97"/>
      <c r="D7" s="160"/>
      <c r="E7" s="160"/>
      <c r="F7" s="160"/>
      <c r="G7" s="45"/>
      <c r="H7" s="45"/>
    </row>
    <row r="8" spans="1:20" s="18" customFormat="1" ht="45" customHeight="1">
      <c r="A8" s="277" t="s">
        <v>75</v>
      </c>
      <c r="B8" s="159" t="s">
        <v>78</v>
      </c>
      <c r="C8" s="65">
        <v>1010</v>
      </c>
      <c r="D8" s="162">
        <f>SUM(D9,D13,D14,D15)</f>
        <v>0</v>
      </c>
      <c r="E8" s="162">
        <f t="shared" ref="E8:F8" si="4">SUM(E9,E13,E14,E15)</f>
        <v>32428.799999999999</v>
      </c>
      <c r="F8" s="162">
        <f t="shared" si="4"/>
        <v>72236.900000000009</v>
      </c>
      <c r="G8" s="45">
        <f t="shared" ref="G8" si="5">F8-E8</f>
        <v>39808.100000000006</v>
      </c>
      <c r="H8" s="45">
        <f t="shared" ref="H8" si="6">(F8/E8)*100</f>
        <v>222.75539027037698</v>
      </c>
      <c r="K8" s="236"/>
      <c r="L8" s="236"/>
      <c r="M8" s="236"/>
    </row>
    <row r="9" spans="1:20" s="18" customFormat="1" ht="20.25" customHeight="1">
      <c r="A9" s="278" t="s">
        <v>229</v>
      </c>
      <c r="B9" s="191" t="s">
        <v>95</v>
      </c>
      <c r="C9" s="261">
        <v>1011</v>
      </c>
      <c r="D9" s="195"/>
      <c r="E9" s="195">
        <f>SUM(E10:E12)</f>
        <v>4383.8999999999996</v>
      </c>
      <c r="F9" s="195">
        <f t="shared" ref="F9" si="7">SUM(F10:F12)</f>
        <v>15050.6</v>
      </c>
      <c r="G9" s="52"/>
      <c r="H9" s="52"/>
    </row>
    <row r="10" spans="1:20" s="18" customFormat="1" ht="38.25" customHeight="1">
      <c r="A10" s="279"/>
      <c r="B10" s="165" t="s">
        <v>342</v>
      </c>
      <c r="C10" s="44"/>
      <c r="D10" s="160"/>
      <c r="E10" s="160"/>
      <c r="F10" s="160">
        <v>105.2</v>
      </c>
      <c r="G10" s="48">
        <f t="shared" ref="G10" si="8">F10-E10</f>
        <v>105.2</v>
      </c>
      <c r="H10" s="48"/>
      <c r="Q10" s="236"/>
      <c r="R10" s="236"/>
      <c r="S10" s="236"/>
    </row>
    <row r="11" spans="1:20" s="18" customFormat="1" ht="18" customHeight="1">
      <c r="A11" s="279"/>
      <c r="B11" s="90" t="s">
        <v>128</v>
      </c>
      <c r="C11" s="44"/>
      <c r="D11" s="160"/>
      <c r="E11" s="160">
        <v>4383.8999999999996</v>
      </c>
      <c r="F11" s="160">
        <v>14694.9</v>
      </c>
      <c r="G11" s="48">
        <f t="shared" ref="G11:G70" si="9">F11-E11</f>
        <v>10311</v>
      </c>
      <c r="H11" s="48">
        <f t="shared" ref="H11:H69" si="10">(F11/E11)*100</f>
        <v>335.20153288168075</v>
      </c>
      <c r="K11" s="236"/>
      <c r="L11" s="236"/>
      <c r="M11" s="236"/>
    </row>
    <row r="12" spans="1:20" s="18" customFormat="1" ht="18" customHeight="1">
      <c r="A12" s="279"/>
      <c r="B12" s="90" t="s">
        <v>158</v>
      </c>
      <c r="C12" s="44"/>
      <c r="D12" s="160"/>
      <c r="E12" s="160"/>
      <c r="F12" s="160">
        <v>250.5</v>
      </c>
      <c r="G12" s="48">
        <f t="shared" si="9"/>
        <v>250.5</v>
      </c>
      <c r="H12" s="48"/>
      <c r="K12" s="237"/>
      <c r="L12" s="237"/>
      <c r="M12" s="237"/>
      <c r="N12" s="236"/>
      <c r="Q12" s="12"/>
      <c r="R12" s="12"/>
      <c r="S12" s="12"/>
    </row>
    <row r="13" spans="1:20" s="18" customFormat="1" ht="18" customHeight="1">
      <c r="A13" s="278" t="s">
        <v>230</v>
      </c>
      <c r="B13" s="191" t="s">
        <v>1</v>
      </c>
      <c r="C13" s="261">
        <v>1012</v>
      </c>
      <c r="D13" s="195"/>
      <c r="E13" s="195">
        <v>23010.7</v>
      </c>
      <c r="F13" s="195">
        <v>45964.800000000003</v>
      </c>
      <c r="G13" s="52">
        <f t="shared" si="9"/>
        <v>22954.100000000002</v>
      </c>
      <c r="H13" s="48">
        <f t="shared" si="10"/>
        <v>199.75402747417505</v>
      </c>
      <c r="K13" s="237"/>
      <c r="L13" s="237"/>
      <c r="M13" s="237"/>
      <c r="Q13" s="237"/>
      <c r="R13" s="237"/>
      <c r="S13" s="237"/>
      <c r="T13" s="236"/>
    </row>
    <row r="14" spans="1:20" s="18" customFormat="1" ht="18" customHeight="1">
      <c r="A14" s="278" t="s">
        <v>232</v>
      </c>
      <c r="B14" s="191" t="s">
        <v>2</v>
      </c>
      <c r="C14" s="261">
        <v>1013</v>
      </c>
      <c r="D14" s="195"/>
      <c r="E14" s="195">
        <v>5034.2</v>
      </c>
      <c r="F14" s="195">
        <v>10006.4</v>
      </c>
      <c r="G14" s="52">
        <f t="shared" si="9"/>
        <v>4972.2</v>
      </c>
      <c r="H14" s="48">
        <f t="shared" si="10"/>
        <v>198.76842397997697</v>
      </c>
      <c r="K14" s="237"/>
      <c r="L14" s="237"/>
      <c r="M14" s="237"/>
      <c r="Q14" s="237"/>
      <c r="R14" s="237"/>
      <c r="S14" s="237"/>
    </row>
    <row r="15" spans="1:20" ht="18" customHeight="1">
      <c r="A15" s="278" t="s">
        <v>410</v>
      </c>
      <c r="B15" s="191" t="s">
        <v>83</v>
      </c>
      <c r="C15" s="261">
        <v>1015</v>
      </c>
      <c r="D15" s="195">
        <f t="shared" ref="D15:E15" si="11">SUM(D16:D38)</f>
        <v>0</v>
      </c>
      <c r="E15" s="195">
        <f t="shared" si="11"/>
        <v>0</v>
      </c>
      <c r="F15" s="195">
        <f>SUM(F16:F38)</f>
        <v>1215.0999999999999</v>
      </c>
      <c r="G15" s="52">
        <f t="shared" si="9"/>
        <v>1215.0999999999999</v>
      </c>
      <c r="H15" s="52"/>
      <c r="J15" s="18"/>
      <c r="K15" s="237"/>
      <c r="L15" s="237"/>
      <c r="M15" s="237"/>
      <c r="P15" s="18"/>
      <c r="Q15" s="237"/>
    </row>
    <row r="16" spans="1:20" ht="38.25" customHeight="1">
      <c r="A16" s="279"/>
      <c r="B16" s="165" t="s">
        <v>343</v>
      </c>
      <c r="C16" s="44"/>
      <c r="D16" s="160"/>
      <c r="E16" s="160"/>
      <c r="F16" s="160">
        <v>47.7</v>
      </c>
      <c r="G16" s="48">
        <f t="shared" si="9"/>
        <v>47.7</v>
      </c>
      <c r="H16" s="48"/>
      <c r="J16" s="18"/>
      <c r="K16" s="237"/>
      <c r="L16" s="237"/>
      <c r="M16" s="237"/>
      <c r="P16" s="18"/>
      <c r="Q16" s="237"/>
      <c r="R16" s="237"/>
      <c r="S16" s="237"/>
    </row>
    <row r="17" spans="1:19" ht="39.75" customHeight="1">
      <c r="A17" s="279"/>
      <c r="B17" s="192" t="s">
        <v>344</v>
      </c>
      <c r="C17" s="44"/>
      <c r="D17" s="160"/>
      <c r="E17" s="160"/>
      <c r="F17" s="160">
        <v>3.4</v>
      </c>
      <c r="G17" s="48">
        <f t="shared" si="9"/>
        <v>3.4</v>
      </c>
      <c r="H17" s="48"/>
      <c r="J17" s="18"/>
      <c r="P17" s="18"/>
    </row>
    <row r="18" spans="1:19" ht="18" customHeight="1">
      <c r="A18" s="279"/>
      <c r="B18" s="192" t="s">
        <v>135</v>
      </c>
      <c r="C18" s="65"/>
      <c r="D18" s="160"/>
      <c r="E18" s="160"/>
      <c r="F18" s="160">
        <v>12.5</v>
      </c>
      <c r="G18" s="48">
        <f t="shared" si="9"/>
        <v>12.5</v>
      </c>
      <c r="H18" s="48"/>
      <c r="J18" s="18"/>
      <c r="K18" s="237"/>
      <c r="L18" s="237"/>
      <c r="M18" s="237"/>
      <c r="P18" s="18"/>
    </row>
    <row r="19" spans="1:19" ht="18" customHeight="1">
      <c r="A19" s="279"/>
      <c r="B19" s="192" t="s">
        <v>345</v>
      </c>
      <c r="C19" s="65"/>
      <c r="D19" s="160"/>
      <c r="E19" s="160"/>
      <c r="F19" s="160">
        <v>5.9</v>
      </c>
      <c r="G19" s="48">
        <f t="shared" si="9"/>
        <v>5.9</v>
      </c>
      <c r="H19" s="48"/>
      <c r="J19" s="18"/>
      <c r="K19" s="236"/>
      <c r="L19" s="236"/>
      <c r="M19" s="236"/>
      <c r="P19" s="18"/>
      <c r="Q19" s="237"/>
      <c r="R19" s="237"/>
      <c r="S19" s="237"/>
    </row>
    <row r="20" spans="1:19" ht="18" customHeight="1">
      <c r="A20" s="279"/>
      <c r="B20" s="192" t="s">
        <v>346</v>
      </c>
      <c r="C20" s="65"/>
      <c r="D20" s="160"/>
      <c r="E20" s="160"/>
      <c r="F20" s="160">
        <v>195.8</v>
      </c>
      <c r="G20" s="48">
        <f t="shared" si="9"/>
        <v>195.8</v>
      </c>
      <c r="H20" s="48"/>
      <c r="J20" s="18"/>
      <c r="K20" s="237"/>
      <c r="L20" s="237"/>
      <c r="M20" s="237"/>
      <c r="P20" s="18"/>
      <c r="Q20" s="237"/>
      <c r="R20" s="237"/>
      <c r="S20" s="237"/>
    </row>
    <row r="21" spans="1:19" ht="18" customHeight="1">
      <c r="A21" s="279"/>
      <c r="B21" s="192" t="s">
        <v>137</v>
      </c>
      <c r="C21" s="65"/>
      <c r="D21" s="160"/>
      <c r="E21" s="160"/>
      <c r="F21" s="160"/>
      <c r="G21" s="48">
        <f t="shared" si="9"/>
        <v>0</v>
      </c>
      <c r="H21" s="48"/>
      <c r="J21" s="18"/>
      <c r="K21" s="237"/>
      <c r="L21" s="237"/>
      <c r="M21" s="237"/>
      <c r="P21" s="18"/>
      <c r="Q21" s="237"/>
      <c r="R21" s="237"/>
      <c r="S21" s="237"/>
    </row>
    <row r="22" spans="1:19" ht="37.5" customHeight="1">
      <c r="A22" s="279"/>
      <c r="B22" s="192" t="s">
        <v>347</v>
      </c>
      <c r="C22" s="65"/>
      <c r="D22" s="160"/>
      <c r="E22" s="160"/>
      <c r="F22" s="160">
        <v>37.5</v>
      </c>
      <c r="G22" s="48">
        <f t="shared" si="9"/>
        <v>37.5</v>
      </c>
      <c r="H22" s="48"/>
      <c r="J22" s="18"/>
      <c r="K22" s="237"/>
      <c r="L22" s="237"/>
      <c r="M22" s="237"/>
      <c r="P22" s="18"/>
      <c r="Q22" s="237"/>
      <c r="R22" s="237"/>
      <c r="S22" s="237"/>
    </row>
    <row r="23" spans="1:19" ht="18" customHeight="1">
      <c r="A23" s="279"/>
      <c r="B23" s="192" t="s">
        <v>139</v>
      </c>
      <c r="C23" s="65"/>
      <c r="D23" s="160"/>
      <c r="E23" s="160"/>
      <c r="F23" s="160">
        <v>5.2</v>
      </c>
      <c r="G23" s="48">
        <f t="shared" si="9"/>
        <v>5.2</v>
      </c>
      <c r="H23" s="48"/>
      <c r="J23" s="18"/>
      <c r="K23" s="237"/>
      <c r="L23" s="237"/>
      <c r="M23" s="237"/>
      <c r="P23" s="18"/>
      <c r="Q23" s="237"/>
      <c r="R23" s="237"/>
      <c r="S23" s="237"/>
    </row>
    <row r="24" spans="1:19" ht="18" customHeight="1">
      <c r="A24" s="279"/>
      <c r="B24" s="192" t="s">
        <v>140</v>
      </c>
      <c r="C24" s="44"/>
      <c r="D24" s="160"/>
      <c r="E24" s="160"/>
      <c r="F24" s="160">
        <v>1.4</v>
      </c>
      <c r="G24" s="48">
        <f t="shared" si="9"/>
        <v>1.4</v>
      </c>
      <c r="H24" s="48"/>
      <c r="J24" s="18"/>
      <c r="K24" s="237"/>
      <c r="L24" s="237"/>
      <c r="M24" s="237"/>
      <c r="P24" s="18"/>
      <c r="Q24" s="236"/>
      <c r="R24" s="236"/>
      <c r="S24" s="236"/>
    </row>
    <row r="25" spans="1:19" ht="18" customHeight="1">
      <c r="A25" s="279"/>
      <c r="B25" s="192" t="s">
        <v>141</v>
      </c>
      <c r="C25" s="44"/>
      <c r="D25" s="160"/>
      <c r="E25" s="160"/>
      <c r="F25" s="160">
        <v>9.1</v>
      </c>
      <c r="G25" s="48">
        <f t="shared" si="9"/>
        <v>9.1</v>
      </c>
      <c r="H25" s="48"/>
    </row>
    <row r="26" spans="1:19" ht="18" customHeight="1">
      <c r="A26" s="279"/>
      <c r="B26" s="167" t="s">
        <v>265</v>
      </c>
      <c r="C26" s="44"/>
      <c r="D26" s="160"/>
      <c r="E26" s="160"/>
      <c r="F26" s="160">
        <v>2.2000000000000002</v>
      </c>
      <c r="G26" s="48">
        <f t="shared" si="9"/>
        <v>2.2000000000000002</v>
      </c>
      <c r="H26" s="48"/>
    </row>
    <row r="27" spans="1:19" ht="18" customHeight="1">
      <c r="A27" s="279"/>
      <c r="B27" s="192" t="s">
        <v>144</v>
      </c>
      <c r="C27" s="44"/>
      <c r="D27" s="160"/>
      <c r="E27" s="160"/>
      <c r="F27" s="160">
        <v>8.6999999999999993</v>
      </c>
      <c r="G27" s="48">
        <f t="shared" si="9"/>
        <v>8.6999999999999993</v>
      </c>
      <c r="H27" s="48"/>
    </row>
    <row r="28" spans="1:19" ht="18" customHeight="1">
      <c r="A28" s="279"/>
      <c r="B28" s="192" t="s">
        <v>146</v>
      </c>
      <c r="C28" s="44"/>
      <c r="D28" s="160"/>
      <c r="E28" s="160"/>
      <c r="F28" s="160">
        <v>26</v>
      </c>
      <c r="G28" s="48">
        <f t="shared" si="9"/>
        <v>26</v>
      </c>
      <c r="H28" s="48"/>
    </row>
    <row r="29" spans="1:19" ht="18" customHeight="1">
      <c r="A29" s="279"/>
      <c r="B29" s="193" t="s">
        <v>153</v>
      </c>
      <c r="C29" s="44"/>
      <c r="D29" s="160"/>
      <c r="E29" s="160"/>
      <c r="F29" s="160"/>
      <c r="G29" s="48">
        <f t="shared" si="9"/>
        <v>0</v>
      </c>
      <c r="H29" s="48"/>
    </row>
    <row r="30" spans="1:19" ht="18" customHeight="1">
      <c r="A30" s="279"/>
      <c r="B30" s="193" t="s">
        <v>259</v>
      </c>
      <c r="C30" s="285"/>
      <c r="D30" s="160"/>
      <c r="E30" s="160"/>
      <c r="F30" s="160"/>
      <c r="G30" s="48">
        <f t="shared" si="9"/>
        <v>0</v>
      </c>
      <c r="H30" s="48"/>
    </row>
    <row r="31" spans="1:19" ht="56.25">
      <c r="A31" s="279"/>
      <c r="B31" s="193" t="s">
        <v>180</v>
      </c>
      <c r="C31" s="44"/>
      <c r="D31" s="160"/>
      <c r="E31" s="160"/>
      <c r="F31" s="160">
        <v>60.9</v>
      </c>
      <c r="G31" s="48">
        <f t="shared" si="9"/>
        <v>60.9</v>
      </c>
      <c r="H31" s="48"/>
    </row>
    <row r="32" spans="1:19" ht="18" customHeight="1">
      <c r="A32" s="279"/>
      <c r="B32" s="194" t="s">
        <v>155</v>
      </c>
      <c r="C32" s="44"/>
      <c r="D32" s="160"/>
      <c r="E32" s="160"/>
      <c r="F32" s="160">
        <v>9.1999999999999993</v>
      </c>
      <c r="G32" s="48">
        <f t="shared" si="9"/>
        <v>9.1999999999999993</v>
      </c>
      <c r="H32" s="48"/>
    </row>
    <row r="33" spans="1:8" ht="18" customHeight="1">
      <c r="A33" s="279"/>
      <c r="B33" s="194" t="s">
        <v>348</v>
      </c>
      <c r="C33" s="44"/>
      <c r="D33" s="160"/>
      <c r="E33" s="160"/>
      <c r="F33" s="160"/>
      <c r="G33" s="48">
        <f t="shared" si="9"/>
        <v>0</v>
      </c>
      <c r="H33" s="48"/>
    </row>
    <row r="34" spans="1:8" ht="18" customHeight="1">
      <c r="A34" s="279"/>
      <c r="B34" s="194" t="s">
        <v>181</v>
      </c>
      <c r="C34" s="44"/>
      <c r="D34" s="160"/>
      <c r="E34" s="160"/>
      <c r="F34" s="160">
        <v>0.8</v>
      </c>
      <c r="G34" s="48">
        <f t="shared" si="9"/>
        <v>0.8</v>
      </c>
      <c r="H34" s="48"/>
    </row>
    <row r="35" spans="1:8" ht="18" customHeight="1">
      <c r="A35" s="279"/>
      <c r="B35" s="192" t="s">
        <v>222</v>
      </c>
      <c r="C35" s="44"/>
      <c r="D35" s="160"/>
      <c r="E35" s="160"/>
      <c r="F35" s="160"/>
      <c r="G35" s="48">
        <f t="shared" si="9"/>
        <v>0</v>
      </c>
      <c r="H35" s="48"/>
    </row>
    <row r="36" spans="1:8" ht="37.5">
      <c r="A36" s="279"/>
      <c r="B36" s="192" t="s">
        <v>182</v>
      </c>
      <c r="C36" s="44"/>
      <c r="D36" s="160"/>
      <c r="E36" s="160"/>
      <c r="F36" s="160">
        <v>0.5</v>
      </c>
      <c r="G36" s="48">
        <f t="shared" si="9"/>
        <v>0.5</v>
      </c>
      <c r="H36" s="48"/>
    </row>
    <row r="37" spans="1:8" ht="18" customHeight="1">
      <c r="A37" s="279"/>
      <c r="B37" s="192" t="s">
        <v>156</v>
      </c>
      <c r="C37" s="44"/>
      <c r="D37" s="160"/>
      <c r="E37" s="160"/>
      <c r="F37" s="160">
        <v>788.3</v>
      </c>
      <c r="G37" s="48">
        <f t="shared" si="9"/>
        <v>788.3</v>
      </c>
      <c r="H37" s="48"/>
    </row>
    <row r="38" spans="1:8" ht="18" customHeight="1">
      <c r="A38" s="279"/>
      <c r="B38" s="192" t="s">
        <v>223</v>
      </c>
      <c r="C38" s="44"/>
      <c r="D38" s="160"/>
      <c r="E38" s="160"/>
      <c r="F38" s="160"/>
      <c r="G38" s="48">
        <f t="shared" si="9"/>
        <v>0</v>
      </c>
      <c r="H38" s="48"/>
    </row>
    <row r="39" spans="1:8" ht="18" customHeight="1">
      <c r="A39" s="277" t="s">
        <v>76</v>
      </c>
      <c r="B39" s="170" t="s">
        <v>79</v>
      </c>
      <c r="C39" s="65">
        <v>1020</v>
      </c>
      <c r="D39" s="162">
        <f>SUM(D40,D49,D50,D51)</f>
        <v>0</v>
      </c>
      <c r="E39" s="162">
        <f t="shared" ref="E39:F39" si="12">SUM(E40,E49,E50,E51)</f>
        <v>3409.6</v>
      </c>
      <c r="F39" s="162">
        <f t="shared" si="12"/>
        <v>5998.5</v>
      </c>
      <c r="G39" s="45">
        <f t="shared" si="9"/>
        <v>2588.9</v>
      </c>
      <c r="H39" s="45">
        <f t="shared" si="10"/>
        <v>175.92972782731113</v>
      </c>
    </row>
    <row r="40" spans="1:8" ht="18" customHeight="1">
      <c r="A40" s="278" t="s">
        <v>233</v>
      </c>
      <c r="B40" s="191" t="s">
        <v>95</v>
      </c>
      <c r="C40" s="261">
        <v>1021</v>
      </c>
      <c r="D40" s="195"/>
      <c r="E40" s="262">
        <f>E42+E44+E48</f>
        <v>172.6</v>
      </c>
      <c r="F40" s="262">
        <v>11</v>
      </c>
      <c r="G40" s="52">
        <f t="shared" si="9"/>
        <v>-161.6</v>
      </c>
      <c r="H40" s="52">
        <f t="shared" si="10"/>
        <v>6.373117033603708</v>
      </c>
    </row>
    <row r="41" spans="1:8" ht="39" customHeight="1">
      <c r="A41" s="279"/>
      <c r="B41" s="90" t="s">
        <v>349</v>
      </c>
      <c r="C41" s="44"/>
      <c r="D41" s="195"/>
      <c r="E41" s="196"/>
      <c r="F41" s="196">
        <v>2.5</v>
      </c>
      <c r="G41" s="48">
        <f t="shared" si="9"/>
        <v>2.5</v>
      </c>
      <c r="H41" s="48"/>
    </row>
    <row r="42" spans="1:8" ht="37.5">
      <c r="A42" s="277"/>
      <c r="B42" s="165" t="s">
        <v>350</v>
      </c>
      <c r="C42" s="65"/>
      <c r="D42" s="160"/>
      <c r="E42" s="160">
        <v>144</v>
      </c>
      <c r="F42" s="160"/>
      <c r="G42" s="48">
        <f t="shared" si="9"/>
        <v>-144</v>
      </c>
      <c r="H42" s="48"/>
    </row>
    <row r="43" spans="1:8" ht="18" customHeight="1">
      <c r="A43" s="277"/>
      <c r="B43" s="192" t="s">
        <v>129</v>
      </c>
      <c r="C43" s="65"/>
      <c r="D43" s="160"/>
      <c r="E43" s="160"/>
      <c r="F43" s="160"/>
      <c r="G43" s="48">
        <f t="shared" si="9"/>
        <v>0</v>
      </c>
      <c r="H43" s="48"/>
    </row>
    <row r="44" spans="1:8" ht="18" customHeight="1">
      <c r="A44" s="277"/>
      <c r="B44" s="192" t="s">
        <v>130</v>
      </c>
      <c r="C44" s="44"/>
      <c r="D44" s="160"/>
      <c r="E44" s="160">
        <v>19.600000000000001</v>
      </c>
      <c r="F44" s="160"/>
      <c r="G44" s="48">
        <f t="shared" si="9"/>
        <v>-19.600000000000001</v>
      </c>
      <c r="H44" s="48"/>
    </row>
    <row r="45" spans="1:8" ht="18" customHeight="1">
      <c r="A45" s="277"/>
      <c r="B45" s="192" t="s">
        <v>173</v>
      </c>
      <c r="C45" s="44"/>
      <c r="D45" s="160"/>
      <c r="E45" s="160"/>
      <c r="F45" s="160">
        <v>6</v>
      </c>
      <c r="G45" s="48">
        <f t="shared" si="9"/>
        <v>6</v>
      </c>
      <c r="H45" s="48"/>
    </row>
    <row r="46" spans="1:8" ht="18" customHeight="1">
      <c r="A46" s="277"/>
      <c r="B46" s="192" t="s">
        <v>131</v>
      </c>
      <c r="C46" s="44"/>
      <c r="D46" s="160"/>
      <c r="E46" s="160"/>
      <c r="F46" s="160">
        <v>2.5</v>
      </c>
      <c r="G46" s="48">
        <f t="shared" si="9"/>
        <v>2.5</v>
      </c>
      <c r="H46" s="48"/>
    </row>
    <row r="47" spans="1:8" ht="37.5">
      <c r="A47" s="277"/>
      <c r="B47" s="192" t="s">
        <v>351</v>
      </c>
      <c r="C47" s="44"/>
      <c r="D47" s="160"/>
      <c r="E47" s="160"/>
      <c r="F47" s="160"/>
      <c r="G47" s="48">
        <f t="shared" si="9"/>
        <v>0</v>
      </c>
      <c r="H47" s="48"/>
    </row>
    <row r="48" spans="1:8">
      <c r="A48" s="277"/>
      <c r="B48" s="192" t="s">
        <v>132</v>
      </c>
      <c r="C48" s="44"/>
      <c r="D48" s="160"/>
      <c r="E48" s="160">
        <v>9</v>
      </c>
      <c r="F48" s="160"/>
      <c r="G48" s="48">
        <f t="shared" si="9"/>
        <v>-9</v>
      </c>
      <c r="H48" s="48">
        <f t="shared" si="10"/>
        <v>0</v>
      </c>
    </row>
    <row r="49" spans="1:8" ht="18" customHeight="1">
      <c r="A49" s="278" t="s">
        <v>234</v>
      </c>
      <c r="B49" s="191" t="s">
        <v>1</v>
      </c>
      <c r="C49" s="261">
        <v>1022</v>
      </c>
      <c r="D49" s="195"/>
      <c r="E49" s="195">
        <v>2085</v>
      </c>
      <c r="F49" s="195">
        <v>4802</v>
      </c>
      <c r="G49" s="52">
        <f t="shared" si="9"/>
        <v>2717</v>
      </c>
      <c r="H49" s="52">
        <f t="shared" si="10"/>
        <v>230.31175059952039</v>
      </c>
    </row>
    <row r="50" spans="1:8" ht="18" customHeight="1">
      <c r="A50" s="278" t="s">
        <v>235</v>
      </c>
      <c r="B50" s="191" t="s">
        <v>2</v>
      </c>
      <c r="C50" s="261">
        <v>1023</v>
      </c>
      <c r="D50" s="195"/>
      <c r="E50" s="195">
        <v>499.7</v>
      </c>
      <c r="F50" s="195">
        <v>1045.4000000000001</v>
      </c>
      <c r="G50" s="52">
        <f t="shared" si="9"/>
        <v>545.70000000000005</v>
      </c>
      <c r="H50" s="52">
        <f t="shared" si="10"/>
        <v>209.20552331398841</v>
      </c>
    </row>
    <row r="51" spans="1:8" ht="18" customHeight="1">
      <c r="A51" s="278" t="s">
        <v>411</v>
      </c>
      <c r="B51" s="263" t="s">
        <v>190</v>
      </c>
      <c r="C51" s="261">
        <v>1025</v>
      </c>
      <c r="D51" s="195"/>
      <c r="E51" s="262">
        <f>SUM(E53:E70)</f>
        <v>652.30000000000007</v>
      </c>
      <c r="F51" s="262">
        <f>SUM(F52:F73)</f>
        <v>140.10000000000002</v>
      </c>
      <c r="G51" s="52">
        <f t="shared" si="9"/>
        <v>-512.20000000000005</v>
      </c>
      <c r="H51" s="52">
        <f t="shared" si="10"/>
        <v>21.477847616127548</v>
      </c>
    </row>
    <row r="52" spans="1:8" ht="18" customHeight="1">
      <c r="A52" s="277"/>
      <c r="B52" s="192" t="s">
        <v>184</v>
      </c>
      <c r="C52" s="65"/>
      <c r="D52" s="171"/>
      <c r="E52" s="197"/>
      <c r="F52" s="160">
        <v>0.5</v>
      </c>
      <c r="G52" s="48">
        <f t="shared" si="9"/>
        <v>0.5</v>
      </c>
      <c r="H52" s="48"/>
    </row>
    <row r="53" spans="1:8" ht="39.75" customHeight="1">
      <c r="A53" s="277"/>
      <c r="B53" s="165" t="s">
        <v>343</v>
      </c>
      <c r="C53" s="44"/>
      <c r="D53" s="195"/>
      <c r="E53" s="195">
        <v>22.8</v>
      </c>
      <c r="F53" s="160"/>
      <c r="G53" s="48">
        <f t="shared" si="9"/>
        <v>-22.8</v>
      </c>
      <c r="H53" s="48">
        <f t="shared" si="10"/>
        <v>0</v>
      </c>
    </row>
    <row r="54" spans="1:8" ht="37.5">
      <c r="A54" s="277"/>
      <c r="B54" s="192" t="s">
        <v>344</v>
      </c>
      <c r="C54" s="44"/>
      <c r="D54" s="195"/>
      <c r="E54" s="195">
        <v>5.0999999999999996</v>
      </c>
      <c r="F54" s="160"/>
      <c r="G54" s="48">
        <f t="shared" si="9"/>
        <v>-5.0999999999999996</v>
      </c>
      <c r="H54" s="48">
        <f t="shared" si="10"/>
        <v>0</v>
      </c>
    </row>
    <row r="55" spans="1:8" ht="18" customHeight="1">
      <c r="A55" s="277"/>
      <c r="B55" s="165" t="s">
        <v>134</v>
      </c>
      <c r="C55" s="44"/>
      <c r="D55" s="195"/>
      <c r="E55" s="195">
        <v>36</v>
      </c>
      <c r="F55" s="160">
        <v>31.7</v>
      </c>
      <c r="G55" s="48">
        <f t="shared" si="9"/>
        <v>-4.3000000000000007</v>
      </c>
      <c r="H55" s="48">
        <f t="shared" si="10"/>
        <v>88.055555555555557</v>
      </c>
    </row>
    <row r="56" spans="1:8" ht="18" customHeight="1">
      <c r="A56" s="277"/>
      <c r="B56" s="192" t="s">
        <v>135</v>
      </c>
      <c r="C56" s="44"/>
      <c r="D56" s="195"/>
      <c r="E56" s="195">
        <v>25.8</v>
      </c>
      <c r="F56" s="160"/>
      <c r="G56" s="48">
        <f t="shared" si="9"/>
        <v>-25.8</v>
      </c>
      <c r="H56" s="48">
        <f t="shared" si="10"/>
        <v>0</v>
      </c>
    </row>
    <row r="57" spans="1:8" ht="18" customHeight="1">
      <c r="A57" s="277"/>
      <c r="B57" s="192" t="s">
        <v>345</v>
      </c>
      <c r="C57" s="44"/>
      <c r="D57" s="195"/>
      <c r="E57" s="195">
        <v>7.6</v>
      </c>
      <c r="F57" s="160"/>
      <c r="G57" s="48">
        <f t="shared" si="9"/>
        <v>-7.6</v>
      </c>
      <c r="H57" s="48">
        <f t="shared" si="10"/>
        <v>0</v>
      </c>
    </row>
    <row r="58" spans="1:8" ht="18" customHeight="1">
      <c r="A58" s="277"/>
      <c r="B58" s="192" t="s">
        <v>346</v>
      </c>
      <c r="C58" s="44"/>
      <c r="D58" s="195"/>
      <c r="E58" s="195">
        <v>350</v>
      </c>
      <c r="F58" s="160"/>
      <c r="G58" s="48">
        <f t="shared" si="9"/>
        <v>-350</v>
      </c>
      <c r="H58" s="48">
        <f t="shared" si="10"/>
        <v>0</v>
      </c>
    </row>
    <row r="59" spans="1:8" ht="18" customHeight="1">
      <c r="A59" s="277"/>
      <c r="B59" s="192" t="s">
        <v>137</v>
      </c>
      <c r="C59" s="44"/>
      <c r="D59" s="195"/>
      <c r="E59" s="195">
        <v>30</v>
      </c>
      <c r="F59" s="160"/>
      <c r="G59" s="48">
        <f t="shared" si="9"/>
        <v>-30</v>
      </c>
      <c r="H59" s="48">
        <f t="shared" si="10"/>
        <v>0</v>
      </c>
    </row>
    <row r="60" spans="1:8" ht="18" customHeight="1">
      <c r="A60" s="277"/>
      <c r="B60" s="192" t="s">
        <v>138</v>
      </c>
      <c r="C60" s="44"/>
      <c r="D60" s="195"/>
      <c r="E60" s="195">
        <v>75</v>
      </c>
      <c r="F60" s="160"/>
      <c r="G60" s="48">
        <f t="shared" si="9"/>
        <v>-75</v>
      </c>
      <c r="H60" s="48">
        <f t="shared" si="10"/>
        <v>0</v>
      </c>
    </row>
    <row r="61" spans="1:8" ht="18" customHeight="1">
      <c r="A61" s="277"/>
      <c r="B61" s="192" t="s">
        <v>139</v>
      </c>
      <c r="C61" s="44"/>
      <c r="D61" s="195"/>
      <c r="E61" s="195">
        <v>5.0999999999999996</v>
      </c>
      <c r="F61" s="160"/>
      <c r="G61" s="48">
        <f t="shared" si="9"/>
        <v>-5.0999999999999996</v>
      </c>
      <c r="H61" s="48">
        <f t="shared" si="10"/>
        <v>0</v>
      </c>
    </row>
    <row r="62" spans="1:8" ht="18" customHeight="1">
      <c r="A62" s="277"/>
      <c r="B62" s="192" t="s">
        <v>140</v>
      </c>
      <c r="C62" s="44"/>
      <c r="D62" s="195"/>
      <c r="E62" s="195">
        <v>1.2</v>
      </c>
      <c r="F62" s="160"/>
      <c r="G62" s="48">
        <f t="shared" si="9"/>
        <v>-1.2</v>
      </c>
      <c r="H62" s="48">
        <f t="shared" si="10"/>
        <v>0</v>
      </c>
    </row>
    <row r="63" spans="1:8" ht="18" customHeight="1">
      <c r="A63" s="277"/>
      <c r="B63" s="192" t="s">
        <v>264</v>
      </c>
      <c r="C63" s="44"/>
      <c r="D63" s="195"/>
      <c r="E63" s="195">
        <v>60</v>
      </c>
      <c r="F63" s="160">
        <v>67</v>
      </c>
      <c r="G63" s="48">
        <f t="shared" si="9"/>
        <v>7</v>
      </c>
      <c r="H63" s="48">
        <f t="shared" si="10"/>
        <v>111.66666666666667</v>
      </c>
    </row>
    <row r="64" spans="1:8" ht="18" customHeight="1">
      <c r="A64" s="277"/>
      <c r="B64" s="192" t="s">
        <v>141</v>
      </c>
      <c r="C64" s="44"/>
      <c r="D64" s="195"/>
      <c r="E64" s="195">
        <v>3</v>
      </c>
      <c r="F64" s="160"/>
      <c r="G64" s="48">
        <f t="shared" si="9"/>
        <v>-3</v>
      </c>
      <c r="H64" s="48">
        <f t="shared" si="10"/>
        <v>0</v>
      </c>
    </row>
    <row r="65" spans="1:8" ht="18" customHeight="1">
      <c r="A65" s="277"/>
      <c r="B65" s="192" t="s">
        <v>142</v>
      </c>
      <c r="C65" s="44"/>
      <c r="D65" s="195"/>
      <c r="E65" s="195">
        <v>11.7</v>
      </c>
      <c r="F65" s="160"/>
      <c r="G65" s="48">
        <f t="shared" si="9"/>
        <v>-11.7</v>
      </c>
      <c r="H65" s="48">
        <f t="shared" si="10"/>
        <v>0</v>
      </c>
    </row>
    <row r="66" spans="1:8" ht="18" customHeight="1">
      <c r="A66" s="277"/>
      <c r="B66" s="167" t="s">
        <v>265</v>
      </c>
      <c r="C66" s="285"/>
      <c r="D66" s="195"/>
      <c r="E66" s="195">
        <v>6.8</v>
      </c>
      <c r="F66" s="160"/>
      <c r="G66" s="48">
        <f t="shared" si="9"/>
        <v>-6.8</v>
      </c>
      <c r="H66" s="48">
        <f t="shared" si="10"/>
        <v>0</v>
      </c>
    </row>
    <row r="67" spans="1:8" ht="18" customHeight="1">
      <c r="A67" s="277"/>
      <c r="B67" s="192" t="s">
        <v>144</v>
      </c>
      <c r="C67" s="44"/>
      <c r="D67" s="195"/>
      <c r="E67" s="195">
        <v>3.4</v>
      </c>
      <c r="F67" s="160"/>
      <c r="G67" s="48">
        <f t="shared" si="9"/>
        <v>-3.4</v>
      </c>
      <c r="H67" s="48">
        <f t="shared" si="10"/>
        <v>0</v>
      </c>
    </row>
    <row r="68" spans="1:8" ht="18" customHeight="1">
      <c r="A68" s="277"/>
      <c r="B68" s="192" t="s">
        <v>145</v>
      </c>
      <c r="C68" s="44"/>
      <c r="D68" s="195"/>
      <c r="E68" s="195">
        <v>2.6</v>
      </c>
      <c r="F68" s="160"/>
      <c r="G68" s="48">
        <f t="shared" si="9"/>
        <v>-2.6</v>
      </c>
      <c r="H68" s="48">
        <f t="shared" si="10"/>
        <v>0</v>
      </c>
    </row>
    <row r="69" spans="1:8" ht="18" customHeight="1">
      <c r="A69" s="277"/>
      <c r="B69" s="192" t="s">
        <v>146</v>
      </c>
      <c r="C69" s="44"/>
      <c r="D69" s="195"/>
      <c r="E69" s="195">
        <v>6.2</v>
      </c>
      <c r="F69" s="160"/>
      <c r="G69" s="48">
        <f t="shared" si="9"/>
        <v>-6.2</v>
      </c>
      <c r="H69" s="48">
        <f t="shared" si="10"/>
        <v>0</v>
      </c>
    </row>
    <row r="70" spans="1:8" ht="18" customHeight="1">
      <c r="A70" s="277"/>
      <c r="B70" s="193" t="s">
        <v>153</v>
      </c>
      <c r="C70" s="44"/>
      <c r="D70" s="160"/>
      <c r="E70" s="160"/>
      <c r="F70" s="160">
        <v>2.7</v>
      </c>
      <c r="G70" s="48">
        <f t="shared" si="9"/>
        <v>2.7</v>
      </c>
      <c r="H70" s="48"/>
    </row>
    <row r="71" spans="1:8" ht="18" customHeight="1">
      <c r="A71" s="277"/>
      <c r="B71" s="194" t="s">
        <v>186</v>
      </c>
      <c r="C71" s="44"/>
      <c r="D71" s="195"/>
      <c r="E71" s="195"/>
      <c r="F71" s="160">
        <v>13.5</v>
      </c>
      <c r="G71" s="48">
        <f t="shared" ref="G71:G74" si="13">F71-E71</f>
        <v>13.5</v>
      </c>
      <c r="H71" s="48"/>
    </row>
    <row r="72" spans="1:8" ht="18" customHeight="1">
      <c r="A72" s="277"/>
      <c r="B72" s="194" t="s">
        <v>348</v>
      </c>
      <c r="C72" s="44"/>
      <c r="D72" s="195"/>
      <c r="E72" s="195"/>
      <c r="F72" s="160">
        <v>4.4000000000000004</v>
      </c>
      <c r="G72" s="48">
        <f t="shared" si="13"/>
        <v>4.4000000000000004</v>
      </c>
      <c r="H72" s="48"/>
    </row>
    <row r="73" spans="1:8" ht="18" customHeight="1">
      <c r="A73" s="277"/>
      <c r="B73" s="193" t="s">
        <v>187</v>
      </c>
      <c r="C73" s="44"/>
      <c r="D73" s="195"/>
      <c r="E73" s="195"/>
      <c r="F73" s="160">
        <v>20.3</v>
      </c>
      <c r="G73" s="48">
        <f t="shared" si="13"/>
        <v>20.3</v>
      </c>
      <c r="H73" s="48"/>
    </row>
    <row r="74" spans="1:8" ht="18" customHeight="1">
      <c r="A74" s="277" t="s">
        <v>236</v>
      </c>
      <c r="B74" s="168" t="s">
        <v>10</v>
      </c>
      <c r="C74" s="65">
        <v>1030</v>
      </c>
      <c r="D74" s="162">
        <f>SUM(D75,D76,D77)</f>
        <v>0</v>
      </c>
      <c r="E74" s="162">
        <f t="shared" ref="E74:F74" si="14">SUM(E75,E76,E77)</f>
        <v>17964.5</v>
      </c>
      <c r="F74" s="162">
        <f t="shared" si="14"/>
        <v>322</v>
      </c>
      <c r="G74" s="45">
        <f t="shared" si="13"/>
        <v>-17642.5</v>
      </c>
      <c r="H74" s="48">
        <f t="shared" ref="H74" si="15">(F74/E74)*100</f>
        <v>1.7924239472292578</v>
      </c>
    </row>
    <row r="75" spans="1:8" ht="18" customHeight="1">
      <c r="A75" s="278" t="s">
        <v>412</v>
      </c>
      <c r="B75" s="263" t="s">
        <v>1</v>
      </c>
      <c r="C75" s="261">
        <v>1032</v>
      </c>
      <c r="D75" s="195"/>
      <c r="E75" s="195">
        <v>14130</v>
      </c>
      <c r="F75" s="195"/>
      <c r="G75" s="52">
        <f t="shared" ref="G75" si="16">F75-E75</f>
        <v>-14130</v>
      </c>
      <c r="H75" s="52">
        <f t="shared" ref="H75" si="17">(F75/E75)*100</f>
        <v>0</v>
      </c>
    </row>
    <row r="76" spans="1:8" ht="18" customHeight="1">
      <c r="A76" s="278" t="s">
        <v>413</v>
      </c>
      <c r="B76" s="263" t="s">
        <v>415</v>
      </c>
      <c r="C76" s="286">
        <v>1033</v>
      </c>
      <c r="D76" s="195"/>
      <c r="E76" s="195">
        <v>3091.5</v>
      </c>
      <c r="F76" s="195"/>
      <c r="G76" s="52">
        <f t="shared" ref="G76:G81" si="18">F76-E76</f>
        <v>-3091.5</v>
      </c>
      <c r="H76" s="52">
        <f t="shared" ref="H76:H80" si="19">(F76/E76)*100</f>
        <v>0</v>
      </c>
    </row>
    <row r="77" spans="1:8" ht="18" customHeight="1">
      <c r="A77" s="278" t="s">
        <v>414</v>
      </c>
      <c r="B77" s="191" t="s">
        <v>405</v>
      </c>
      <c r="C77" s="261">
        <v>1035</v>
      </c>
      <c r="D77" s="264"/>
      <c r="E77" s="264">
        <v>743</v>
      </c>
      <c r="F77" s="264">
        <f>F78+F79+F80+F81</f>
        <v>322</v>
      </c>
      <c r="G77" s="52">
        <f t="shared" si="18"/>
        <v>-421</v>
      </c>
      <c r="H77" s="52">
        <f t="shared" si="19"/>
        <v>43.337819650067296</v>
      </c>
    </row>
    <row r="78" spans="1:8" ht="18" customHeight="1">
      <c r="A78" s="279"/>
      <c r="B78" s="192" t="s">
        <v>158</v>
      </c>
      <c r="C78" s="287"/>
      <c r="D78" s="199"/>
      <c r="E78" s="199">
        <v>468.9</v>
      </c>
      <c r="F78" s="199"/>
      <c r="G78" s="48"/>
      <c r="H78" s="48"/>
    </row>
    <row r="79" spans="1:8" ht="18" customHeight="1">
      <c r="A79" s="277"/>
      <c r="B79" s="192" t="s">
        <v>156</v>
      </c>
      <c r="C79" s="287"/>
      <c r="D79" s="162"/>
      <c r="E79" s="160">
        <v>140.69999999999999</v>
      </c>
      <c r="F79" s="160"/>
      <c r="G79" s="48">
        <f t="shared" si="18"/>
        <v>-140.69999999999999</v>
      </c>
      <c r="H79" s="48">
        <f t="shared" si="19"/>
        <v>0</v>
      </c>
    </row>
    <row r="80" spans="1:8" ht="18" customHeight="1">
      <c r="A80" s="277"/>
      <c r="B80" s="192" t="s">
        <v>157</v>
      </c>
      <c r="C80" s="44"/>
      <c r="D80" s="160"/>
      <c r="E80" s="160">
        <v>133.4</v>
      </c>
      <c r="F80" s="160">
        <v>131.6</v>
      </c>
      <c r="G80" s="48">
        <f t="shared" si="18"/>
        <v>-1.8000000000000114</v>
      </c>
      <c r="H80" s="48">
        <f t="shared" si="19"/>
        <v>98.650674662668663</v>
      </c>
    </row>
    <row r="81" spans="1:8" ht="18" customHeight="1">
      <c r="A81" s="277"/>
      <c r="B81" s="49" t="s">
        <v>163</v>
      </c>
      <c r="C81" s="44"/>
      <c r="D81" s="160"/>
      <c r="E81" s="160"/>
      <c r="F81" s="160">
        <v>190.4</v>
      </c>
      <c r="G81" s="48">
        <f t="shared" si="18"/>
        <v>190.4</v>
      </c>
      <c r="H81" s="48"/>
    </row>
    <row r="82" spans="1:8" ht="56.25" customHeight="1">
      <c r="A82" s="280" t="s">
        <v>80</v>
      </c>
      <c r="B82" s="159" t="s">
        <v>341</v>
      </c>
      <c r="C82" s="44"/>
      <c r="D82" s="162">
        <f>SUM(D84,D94,D97)</f>
        <v>193</v>
      </c>
      <c r="E82" s="162">
        <f t="shared" ref="E82:F82" si="20">SUM(E84,E94,E97)</f>
        <v>195.8</v>
      </c>
      <c r="F82" s="162">
        <f t="shared" si="20"/>
        <v>177.4</v>
      </c>
      <c r="G82" s="45">
        <f t="shared" ref="G82:G100" si="21">F82-E82</f>
        <v>-18.400000000000006</v>
      </c>
      <c r="H82" s="45">
        <f t="shared" ref="H82:H102" si="22">(F82/E82)*100</f>
        <v>90.602655771195089</v>
      </c>
    </row>
    <row r="83" spans="1:8" ht="18.75" customHeight="1">
      <c r="A83" s="281"/>
      <c r="B83" s="200" t="s">
        <v>74</v>
      </c>
      <c r="C83" s="44"/>
      <c r="D83" s="160"/>
      <c r="E83" s="160"/>
      <c r="F83" s="160"/>
      <c r="G83" s="48">
        <f t="shared" si="21"/>
        <v>0</v>
      </c>
      <c r="H83" s="48"/>
    </row>
    <row r="84" spans="1:8" ht="39.75" customHeight="1">
      <c r="A84" s="280" t="s">
        <v>220</v>
      </c>
      <c r="B84" s="201" t="s">
        <v>78</v>
      </c>
      <c r="C84" s="65">
        <v>1010</v>
      </c>
      <c r="D84" s="319">
        <f>SUM(D85,D90,D91,D92)</f>
        <v>176.3</v>
      </c>
      <c r="E84" s="162">
        <f t="shared" ref="E84:F84" si="23">SUM(E85,E90,E91,E92)</f>
        <v>156.80000000000001</v>
      </c>
      <c r="F84" s="162">
        <f t="shared" si="23"/>
        <v>177.4</v>
      </c>
      <c r="G84" s="45">
        <f t="shared" si="21"/>
        <v>20.599999999999994</v>
      </c>
      <c r="H84" s="45">
        <f t="shared" si="22"/>
        <v>113.1377551020408</v>
      </c>
    </row>
    <row r="85" spans="1:8" ht="18" customHeight="1">
      <c r="A85" s="274" t="s">
        <v>448</v>
      </c>
      <c r="B85" s="191" t="s">
        <v>416</v>
      </c>
      <c r="C85" s="261">
        <v>1011</v>
      </c>
      <c r="D85" s="320">
        <f>SUM(D86:D89)</f>
        <v>15.299999999999999</v>
      </c>
      <c r="E85" s="195">
        <f t="shared" ref="E85:F85" si="24">SUM(E86:E89)</f>
        <v>0</v>
      </c>
      <c r="F85" s="195">
        <f t="shared" si="24"/>
        <v>0</v>
      </c>
      <c r="G85" s="52">
        <f t="shared" si="21"/>
        <v>0</v>
      </c>
      <c r="H85" s="52"/>
    </row>
    <row r="86" spans="1:8" ht="18" customHeight="1">
      <c r="A86" s="281"/>
      <c r="B86" s="90" t="s">
        <v>148</v>
      </c>
      <c r="C86" s="44"/>
      <c r="D86" s="321">
        <v>6.3</v>
      </c>
      <c r="E86" s="160"/>
      <c r="F86" s="160"/>
      <c r="G86" s="48">
        <f t="shared" si="21"/>
        <v>0</v>
      </c>
      <c r="H86" s="48"/>
    </row>
    <row r="87" spans="1:8" ht="18" customHeight="1">
      <c r="A87" s="281"/>
      <c r="B87" s="90" t="s">
        <v>149</v>
      </c>
      <c r="C87" s="44"/>
      <c r="D87" s="321">
        <v>1.5</v>
      </c>
      <c r="E87" s="160"/>
      <c r="F87" s="160"/>
      <c r="G87" s="48">
        <f t="shared" si="21"/>
        <v>0</v>
      </c>
      <c r="H87" s="48"/>
    </row>
    <row r="88" spans="1:8" ht="18" customHeight="1">
      <c r="A88" s="281"/>
      <c r="B88" s="90" t="s">
        <v>150</v>
      </c>
      <c r="C88" s="44"/>
      <c r="D88" s="321">
        <v>7.1</v>
      </c>
      <c r="E88" s="160"/>
      <c r="F88" s="160"/>
      <c r="G88" s="48">
        <f t="shared" si="21"/>
        <v>0</v>
      </c>
      <c r="H88" s="48"/>
    </row>
    <row r="89" spans="1:8" ht="18" customHeight="1">
      <c r="A89" s="281"/>
      <c r="B89" s="90" t="s">
        <v>151</v>
      </c>
      <c r="C89" s="44"/>
      <c r="D89" s="321">
        <v>0.4</v>
      </c>
      <c r="E89" s="160"/>
      <c r="F89" s="160"/>
      <c r="G89" s="48"/>
      <c r="H89" s="48"/>
    </row>
    <row r="90" spans="1:8" ht="18" customHeight="1">
      <c r="A90" s="274" t="s">
        <v>237</v>
      </c>
      <c r="B90" s="263" t="s">
        <v>1</v>
      </c>
      <c r="C90" s="261">
        <v>1012</v>
      </c>
      <c r="D90" s="195">
        <v>130.4</v>
      </c>
      <c r="E90" s="195">
        <v>128.4</v>
      </c>
      <c r="F90" s="195">
        <v>145.5</v>
      </c>
      <c r="G90" s="52">
        <f>F90-E90</f>
        <v>17.099999999999994</v>
      </c>
      <c r="H90" s="52">
        <f>(F90/E90)*100</f>
        <v>113.31775700934578</v>
      </c>
    </row>
    <row r="91" spans="1:8" ht="18" customHeight="1">
      <c r="A91" s="274" t="s">
        <v>238</v>
      </c>
      <c r="B91" s="263" t="s">
        <v>2</v>
      </c>
      <c r="C91" s="261">
        <v>1013</v>
      </c>
      <c r="D91" s="195">
        <v>28.7</v>
      </c>
      <c r="E91" s="195">
        <v>28.4</v>
      </c>
      <c r="F91" s="195">
        <v>31.9</v>
      </c>
      <c r="G91" s="52">
        <f>F91-E91</f>
        <v>3.5</v>
      </c>
      <c r="H91" s="52">
        <f>(F91/E91)*100</f>
        <v>112.32394366197182</v>
      </c>
    </row>
    <row r="92" spans="1:8" ht="18" customHeight="1">
      <c r="A92" s="274" t="s">
        <v>417</v>
      </c>
      <c r="B92" s="191" t="s">
        <v>418</v>
      </c>
      <c r="C92" s="261">
        <v>1015</v>
      </c>
      <c r="D92" s="195">
        <f>D93</f>
        <v>1.9</v>
      </c>
      <c r="E92" s="195">
        <f>E93</f>
        <v>0</v>
      </c>
      <c r="F92" s="195">
        <f>F93</f>
        <v>0</v>
      </c>
      <c r="G92" s="52">
        <f t="shared" si="21"/>
        <v>0</v>
      </c>
      <c r="H92" s="52"/>
    </row>
    <row r="93" spans="1:8" ht="18" customHeight="1">
      <c r="A93" s="281"/>
      <c r="B93" s="192" t="s">
        <v>178</v>
      </c>
      <c r="C93" s="238"/>
      <c r="D93" s="103">
        <v>1.9</v>
      </c>
      <c r="E93" s="160"/>
      <c r="F93" s="160"/>
      <c r="G93" s="48">
        <f t="shared" si="21"/>
        <v>0</v>
      </c>
      <c r="H93" s="48"/>
    </row>
    <row r="94" spans="1:8" ht="18" customHeight="1">
      <c r="A94" s="280" t="s">
        <v>239</v>
      </c>
      <c r="B94" s="201" t="s">
        <v>79</v>
      </c>
      <c r="C94" s="65">
        <v>1020</v>
      </c>
      <c r="D94" s="162">
        <f>D95</f>
        <v>0</v>
      </c>
      <c r="E94" s="162">
        <v>39</v>
      </c>
      <c r="F94" s="162">
        <v>0</v>
      </c>
      <c r="G94" s="45">
        <f t="shared" si="21"/>
        <v>-39</v>
      </c>
      <c r="H94" s="48">
        <f t="shared" si="22"/>
        <v>0</v>
      </c>
    </row>
    <row r="95" spans="1:8" ht="18" customHeight="1">
      <c r="A95" s="282" t="s">
        <v>240</v>
      </c>
      <c r="B95" s="191" t="s">
        <v>95</v>
      </c>
      <c r="C95" s="261">
        <v>1021</v>
      </c>
      <c r="D95" s="195"/>
      <c r="E95" s="195">
        <v>39</v>
      </c>
      <c r="F95" s="195"/>
      <c r="G95" s="52">
        <f t="shared" si="21"/>
        <v>-39</v>
      </c>
      <c r="H95" s="52">
        <f t="shared" si="22"/>
        <v>0</v>
      </c>
    </row>
    <row r="96" spans="1:8" ht="18" customHeight="1">
      <c r="A96" s="283"/>
      <c r="B96" s="90" t="s">
        <v>263</v>
      </c>
      <c r="C96" s="44"/>
      <c r="D96" s="160"/>
      <c r="E96" s="160">
        <v>39</v>
      </c>
      <c r="F96" s="160"/>
      <c r="G96" s="48">
        <f t="shared" si="21"/>
        <v>-39</v>
      </c>
      <c r="H96" s="48">
        <f t="shared" si="22"/>
        <v>0</v>
      </c>
    </row>
    <row r="97" spans="1:8" ht="18" customHeight="1">
      <c r="A97" s="280" t="s">
        <v>241</v>
      </c>
      <c r="B97" s="159" t="s">
        <v>262</v>
      </c>
      <c r="C97" s="65">
        <v>1030</v>
      </c>
      <c r="D97" s="162">
        <f>SUM(D98)</f>
        <v>16.7</v>
      </c>
      <c r="E97" s="162">
        <f t="shared" ref="E97:F97" si="25">SUM(E98)</f>
        <v>0</v>
      </c>
      <c r="F97" s="162">
        <f t="shared" si="25"/>
        <v>0</v>
      </c>
      <c r="G97" s="48">
        <f t="shared" si="21"/>
        <v>0</v>
      </c>
      <c r="H97" s="48"/>
    </row>
    <row r="98" spans="1:8" ht="18" customHeight="1">
      <c r="A98" s="274" t="s">
        <v>421</v>
      </c>
      <c r="B98" s="191" t="s">
        <v>262</v>
      </c>
      <c r="C98" s="261">
        <v>1035</v>
      </c>
      <c r="D98" s="195">
        <v>16.7</v>
      </c>
      <c r="E98" s="162"/>
      <c r="F98" s="162"/>
      <c r="G98" s="48"/>
      <c r="H98" s="48"/>
    </row>
    <row r="99" spans="1:8" ht="37.5">
      <c r="A99" s="281"/>
      <c r="B99" s="90" t="s">
        <v>263</v>
      </c>
      <c r="C99" s="44"/>
      <c r="D99" s="160">
        <v>16.7</v>
      </c>
      <c r="E99" s="160"/>
      <c r="F99" s="160"/>
      <c r="G99" s="48">
        <f t="shared" si="21"/>
        <v>0</v>
      </c>
      <c r="H99" s="48"/>
    </row>
    <row r="100" spans="1:8" ht="20.25" customHeight="1">
      <c r="A100" s="280" t="s">
        <v>90</v>
      </c>
      <c r="B100" s="201" t="s">
        <v>191</v>
      </c>
      <c r="C100" s="62"/>
      <c r="D100" s="198">
        <f>SUM(D102,D127,D160)</f>
        <v>64381.299999999996</v>
      </c>
      <c r="E100" s="198">
        <f t="shared" ref="E100:F100" si="26">SUM(E102,E127,E160)</f>
        <v>17416</v>
      </c>
      <c r="F100" s="198">
        <f t="shared" si="26"/>
        <v>17420</v>
      </c>
      <c r="G100" s="45">
        <f t="shared" si="21"/>
        <v>4</v>
      </c>
      <c r="H100" s="45">
        <f t="shared" si="22"/>
        <v>100.02296738631145</v>
      </c>
    </row>
    <row r="101" spans="1:8">
      <c r="A101" s="279"/>
      <c r="B101" s="200" t="s">
        <v>74</v>
      </c>
      <c r="C101" s="65"/>
      <c r="D101" s="162"/>
      <c r="E101" s="162"/>
      <c r="F101" s="162"/>
      <c r="G101" s="48">
        <f t="shared" ref="G101" si="27">F101-E101</f>
        <v>0</v>
      </c>
      <c r="H101" s="45"/>
    </row>
    <row r="102" spans="1:8" ht="40.5" customHeight="1">
      <c r="A102" s="277" t="s">
        <v>91</v>
      </c>
      <c r="B102" s="170" t="s">
        <v>192</v>
      </c>
      <c r="C102" s="65">
        <v>1010</v>
      </c>
      <c r="D102" s="162">
        <f>SUM(D103,D110,D111,D112)</f>
        <v>0</v>
      </c>
      <c r="E102" s="162">
        <f t="shared" ref="E102:F102" si="28">SUM(E103,E110,E111,E112)</f>
        <v>10389</v>
      </c>
      <c r="F102" s="162">
        <f t="shared" si="28"/>
        <v>16261</v>
      </c>
      <c r="G102" s="45">
        <f>F102-E102</f>
        <v>5872</v>
      </c>
      <c r="H102" s="45">
        <f t="shared" si="22"/>
        <v>156.52132062758687</v>
      </c>
    </row>
    <row r="103" spans="1:8">
      <c r="A103" s="278" t="s">
        <v>242</v>
      </c>
      <c r="B103" s="191" t="s">
        <v>95</v>
      </c>
      <c r="C103" s="261">
        <v>1011</v>
      </c>
      <c r="D103" s="195"/>
      <c r="E103" s="195">
        <f>E106+E108</f>
        <v>1461.3</v>
      </c>
      <c r="F103" s="195">
        <f>SUM(F104:F109)</f>
        <v>1647</v>
      </c>
      <c r="G103" s="52">
        <f t="shared" ref="G103:G126" si="29">F103-E103</f>
        <v>185.70000000000005</v>
      </c>
      <c r="H103" s="52">
        <f t="shared" ref="H103:H108" si="30">(F103/E103)*100</f>
        <v>112.70786286183537</v>
      </c>
    </row>
    <row r="104" spans="1:8" ht="37.5">
      <c r="A104" s="279"/>
      <c r="B104" s="165" t="s">
        <v>342</v>
      </c>
      <c r="C104" s="176"/>
      <c r="D104" s="160"/>
      <c r="E104" s="160"/>
      <c r="F104" s="199">
        <v>18.8</v>
      </c>
      <c r="G104" s="48">
        <f t="shared" si="29"/>
        <v>18.8</v>
      </c>
      <c r="H104" s="48"/>
    </row>
    <row r="105" spans="1:8" ht="18" customHeight="1">
      <c r="A105" s="279"/>
      <c r="B105" s="90" t="s">
        <v>130</v>
      </c>
      <c r="C105" s="176"/>
      <c r="D105" s="160"/>
      <c r="E105" s="160"/>
      <c r="F105" s="199">
        <v>7.2</v>
      </c>
      <c r="G105" s="48">
        <f t="shared" si="29"/>
        <v>7.2</v>
      </c>
      <c r="H105" s="48"/>
    </row>
    <row r="106" spans="1:8" ht="18" customHeight="1">
      <c r="A106" s="279"/>
      <c r="B106" s="90" t="s">
        <v>129</v>
      </c>
      <c r="C106" s="176"/>
      <c r="D106" s="160"/>
      <c r="E106" s="160"/>
      <c r="F106" s="199">
        <v>4.5</v>
      </c>
      <c r="G106" s="48">
        <f t="shared" si="29"/>
        <v>4.5</v>
      </c>
      <c r="H106" s="48"/>
    </row>
    <row r="107" spans="1:8" ht="18" customHeight="1">
      <c r="A107" s="279"/>
      <c r="B107" s="90" t="s">
        <v>176</v>
      </c>
      <c r="C107" s="176"/>
      <c r="D107" s="160"/>
      <c r="E107" s="160"/>
      <c r="F107" s="199">
        <v>5.2</v>
      </c>
      <c r="G107" s="48">
        <f t="shared" si="29"/>
        <v>5.2</v>
      </c>
      <c r="H107" s="48"/>
    </row>
    <row r="108" spans="1:8" ht="18" customHeight="1">
      <c r="A108" s="279"/>
      <c r="B108" s="90" t="s">
        <v>128</v>
      </c>
      <c r="C108" s="176"/>
      <c r="D108" s="160"/>
      <c r="E108" s="160">
        <v>1461.3</v>
      </c>
      <c r="F108" s="199">
        <v>1455.3</v>
      </c>
      <c r="G108" s="48">
        <f t="shared" si="29"/>
        <v>-6</v>
      </c>
      <c r="H108" s="48">
        <f t="shared" si="30"/>
        <v>99.589406692670906</v>
      </c>
    </row>
    <row r="109" spans="1:8" ht="18" customHeight="1">
      <c r="A109" s="279"/>
      <c r="B109" s="90" t="s">
        <v>158</v>
      </c>
      <c r="C109" s="176"/>
      <c r="D109" s="160"/>
      <c r="E109" s="160"/>
      <c r="F109" s="199">
        <v>156</v>
      </c>
      <c r="G109" s="48">
        <f t="shared" si="29"/>
        <v>156</v>
      </c>
      <c r="H109" s="48"/>
    </row>
    <row r="110" spans="1:8" ht="18" customHeight="1">
      <c r="A110" s="278" t="s">
        <v>243</v>
      </c>
      <c r="B110" s="191" t="s">
        <v>1</v>
      </c>
      <c r="C110" s="261">
        <v>1012</v>
      </c>
      <c r="D110" s="195"/>
      <c r="E110" s="195">
        <v>7325.1</v>
      </c>
      <c r="F110" s="265">
        <v>11835.3</v>
      </c>
      <c r="G110" s="52">
        <f t="shared" ref="G110:G111" si="31">F110-E110</f>
        <v>4510.1999999999989</v>
      </c>
      <c r="H110" s="52">
        <f t="shared" ref="H110:H111" si="32">(F110/E110)*100</f>
        <v>161.57185567432523</v>
      </c>
    </row>
    <row r="111" spans="1:8" ht="18" customHeight="1">
      <c r="A111" s="278" t="s">
        <v>244</v>
      </c>
      <c r="B111" s="191" t="s">
        <v>2</v>
      </c>
      <c r="C111" s="261">
        <v>1013</v>
      </c>
      <c r="D111" s="195"/>
      <c r="E111" s="195">
        <v>1602.6</v>
      </c>
      <c r="F111" s="266">
        <v>2599</v>
      </c>
      <c r="G111" s="52">
        <f t="shared" si="31"/>
        <v>996.40000000000009</v>
      </c>
      <c r="H111" s="52">
        <f t="shared" si="32"/>
        <v>162.17396730313243</v>
      </c>
    </row>
    <row r="112" spans="1:8" ht="18" customHeight="1">
      <c r="A112" s="278" t="s">
        <v>419</v>
      </c>
      <c r="B112" s="191" t="s">
        <v>83</v>
      </c>
      <c r="C112" s="261">
        <v>1015</v>
      </c>
      <c r="D112" s="195">
        <f>SUM(D113:D126)</f>
        <v>0</v>
      </c>
      <c r="E112" s="195">
        <f t="shared" ref="E112" si="33">SUM(E113:E126)</f>
        <v>0</v>
      </c>
      <c r="F112" s="195">
        <f>SUM(F113:F126)</f>
        <v>179.7</v>
      </c>
      <c r="G112" s="52">
        <f t="shared" si="29"/>
        <v>179.7</v>
      </c>
      <c r="H112" s="52"/>
    </row>
    <row r="113" spans="1:8" ht="37.5" customHeight="1">
      <c r="A113" s="279"/>
      <c r="B113" s="165" t="s">
        <v>352</v>
      </c>
      <c r="C113" s="176"/>
      <c r="D113" s="160"/>
      <c r="E113" s="160"/>
      <c r="F113" s="199">
        <v>27.7</v>
      </c>
      <c r="G113" s="48">
        <f t="shared" si="29"/>
        <v>27.7</v>
      </c>
      <c r="H113" s="48"/>
    </row>
    <row r="114" spans="1:8" ht="56.25">
      <c r="A114" s="279"/>
      <c r="B114" s="90" t="s">
        <v>133</v>
      </c>
      <c r="C114" s="176"/>
      <c r="D114" s="160"/>
      <c r="E114" s="160"/>
      <c r="F114" s="199">
        <v>0.9</v>
      </c>
      <c r="G114" s="48">
        <f t="shared" si="29"/>
        <v>0.9</v>
      </c>
      <c r="H114" s="48"/>
    </row>
    <row r="115" spans="1:8">
      <c r="A115" s="279"/>
      <c r="B115" s="90" t="s">
        <v>156</v>
      </c>
      <c r="C115" s="176"/>
      <c r="D115" s="160"/>
      <c r="E115" s="160"/>
      <c r="F115" s="199">
        <v>66.7</v>
      </c>
      <c r="G115" s="48">
        <f t="shared" si="29"/>
        <v>66.7</v>
      </c>
      <c r="H115" s="48"/>
    </row>
    <row r="116" spans="1:8">
      <c r="A116" s="279"/>
      <c r="B116" s="90" t="s">
        <v>135</v>
      </c>
      <c r="C116" s="176"/>
      <c r="D116" s="160"/>
      <c r="E116" s="160"/>
      <c r="F116" s="199">
        <v>7.5</v>
      </c>
      <c r="G116" s="48">
        <f t="shared" si="29"/>
        <v>7.5</v>
      </c>
      <c r="H116" s="48"/>
    </row>
    <row r="117" spans="1:8">
      <c r="A117" s="279"/>
      <c r="B117" s="90" t="s">
        <v>136</v>
      </c>
      <c r="C117" s="176"/>
      <c r="D117" s="160"/>
      <c r="E117" s="160"/>
      <c r="F117" s="199">
        <v>1.9</v>
      </c>
      <c r="G117" s="48">
        <f t="shared" si="29"/>
        <v>1.9</v>
      </c>
      <c r="H117" s="48"/>
    </row>
    <row r="118" spans="1:8" ht="37.5">
      <c r="A118" s="279"/>
      <c r="B118" s="90" t="s">
        <v>179</v>
      </c>
      <c r="C118" s="176"/>
      <c r="D118" s="160"/>
      <c r="E118" s="160"/>
      <c r="F118" s="199">
        <v>12.5</v>
      </c>
      <c r="G118" s="48">
        <f t="shared" si="29"/>
        <v>12.5</v>
      </c>
      <c r="H118" s="48"/>
    </row>
    <row r="119" spans="1:8" ht="18.75" customHeight="1">
      <c r="A119" s="279"/>
      <c r="B119" s="90" t="s">
        <v>138</v>
      </c>
      <c r="C119" s="176"/>
      <c r="D119" s="160"/>
      <c r="E119" s="160"/>
      <c r="F119" s="199">
        <v>1.3</v>
      </c>
      <c r="G119" s="48">
        <f t="shared" si="29"/>
        <v>1.3</v>
      </c>
      <c r="H119" s="48"/>
    </row>
    <row r="120" spans="1:8">
      <c r="A120" s="279"/>
      <c r="B120" s="90" t="s">
        <v>139</v>
      </c>
      <c r="C120" s="176"/>
      <c r="D120" s="160"/>
      <c r="E120" s="160"/>
      <c r="F120" s="199">
        <v>1.7</v>
      </c>
      <c r="G120" s="48">
        <f t="shared" si="29"/>
        <v>1.7</v>
      </c>
      <c r="H120" s="48"/>
    </row>
    <row r="121" spans="1:8">
      <c r="A121" s="279"/>
      <c r="B121" s="90" t="s">
        <v>140</v>
      </c>
      <c r="C121" s="176"/>
      <c r="D121" s="160"/>
      <c r="E121" s="160"/>
      <c r="F121" s="199">
        <v>2.4</v>
      </c>
      <c r="G121" s="48">
        <f t="shared" si="29"/>
        <v>2.4</v>
      </c>
      <c r="H121" s="48"/>
    </row>
    <row r="122" spans="1:8">
      <c r="A122" s="279"/>
      <c r="B122" s="90" t="s">
        <v>141</v>
      </c>
      <c r="C122" s="176"/>
      <c r="D122" s="160"/>
      <c r="E122" s="160"/>
      <c r="F122" s="199">
        <v>5.8</v>
      </c>
      <c r="G122" s="48">
        <f t="shared" si="29"/>
        <v>5.8</v>
      </c>
      <c r="H122" s="48"/>
    </row>
    <row r="123" spans="1:8">
      <c r="A123" s="279"/>
      <c r="B123" s="167" t="s">
        <v>143</v>
      </c>
      <c r="C123" s="176"/>
      <c r="D123" s="160"/>
      <c r="E123" s="160"/>
      <c r="F123" s="199">
        <v>21.2</v>
      </c>
      <c r="G123" s="48">
        <f t="shared" si="29"/>
        <v>21.2</v>
      </c>
      <c r="H123" s="48"/>
    </row>
    <row r="124" spans="1:8" ht="55.5" customHeight="1">
      <c r="A124" s="279"/>
      <c r="B124" s="193" t="s">
        <v>193</v>
      </c>
      <c r="C124" s="176"/>
      <c r="D124" s="160"/>
      <c r="E124" s="160"/>
      <c r="F124" s="199">
        <v>29.6</v>
      </c>
      <c r="G124" s="48">
        <f t="shared" si="29"/>
        <v>29.6</v>
      </c>
      <c r="H124" s="48"/>
    </row>
    <row r="125" spans="1:8" ht="20.25" customHeight="1">
      <c r="A125" s="279"/>
      <c r="B125" s="193" t="s">
        <v>155</v>
      </c>
      <c r="C125" s="176"/>
      <c r="D125" s="160"/>
      <c r="E125" s="160"/>
      <c r="F125" s="199">
        <v>0.2</v>
      </c>
      <c r="G125" s="48">
        <f t="shared" si="29"/>
        <v>0.2</v>
      </c>
      <c r="H125" s="48"/>
    </row>
    <row r="126" spans="1:8">
      <c r="A126" s="279"/>
      <c r="B126" s="193" t="s">
        <v>181</v>
      </c>
      <c r="C126" s="176"/>
      <c r="D126" s="160"/>
      <c r="E126" s="160"/>
      <c r="F126" s="199">
        <v>0.3</v>
      </c>
      <c r="G126" s="48">
        <f t="shared" si="29"/>
        <v>0.3</v>
      </c>
      <c r="H126" s="48"/>
    </row>
    <row r="127" spans="1:8">
      <c r="A127" s="277" t="s">
        <v>245</v>
      </c>
      <c r="B127" s="170" t="s">
        <v>194</v>
      </c>
      <c r="C127" s="65">
        <v>1020</v>
      </c>
      <c r="D127" s="197">
        <f>SUM(D128,D136,D137,D138)</f>
        <v>3316.1</v>
      </c>
      <c r="E127" s="197">
        <f t="shared" ref="E127:F127" si="34">SUM(E128,E136,E137,E138)</f>
        <v>1068.0999999999999</v>
      </c>
      <c r="F127" s="197">
        <f t="shared" si="34"/>
        <v>1098.2</v>
      </c>
      <c r="G127" s="45">
        <f t="shared" ref="G127:G186" si="35">F127-E127</f>
        <v>30.100000000000136</v>
      </c>
      <c r="H127" s="45">
        <f t="shared" ref="H127:H180" si="36">(F127/E127)*100</f>
        <v>102.81808819398934</v>
      </c>
    </row>
    <row r="128" spans="1:8">
      <c r="A128" s="278" t="s">
        <v>246</v>
      </c>
      <c r="B128" s="191" t="s">
        <v>95</v>
      </c>
      <c r="C128" s="261">
        <v>1021</v>
      </c>
      <c r="D128" s="262">
        <f>SUM(D129:D135)</f>
        <v>273.20000000000005</v>
      </c>
      <c r="E128" s="262">
        <f>E129+E131+E132+E133+E134+E135</f>
        <v>75.5</v>
      </c>
      <c r="F128" s="262">
        <f>F129+F131+F132+F133+F134+F135</f>
        <v>11.7</v>
      </c>
      <c r="G128" s="52">
        <f t="shared" si="35"/>
        <v>-63.8</v>
      </c>
      <c r="H128" s="52">
        <f t="shared" si="36"/>
        <v>15.496688741721854</v>
      </c>
    </row>
    <row r="129" spans="1:8" ht="37.5">
      <c r="A129" s="279"/>
      <c r="B129" s="165" t="s">
        <v>342</v>
      </c>
      <c r="C129" s="65"/>
      <c r="D129" s="160">
        <v>238.8</v>
      </c>
      <c r="E129" s="160">
        <v>45.1</v>
      </c>
      <c r="F129" s="199"/>
      <c r="G129" s="48">
        <f t="shared" si="35"/>
        <v>-45.1</v>
      </c>
      <c r="H129" s="48">
        <f t="shared" si="36"/>
        <v>0</v>
      </c>
    </row>
    <row r="130" spans="1:8">
      <c r="A130" s="279"/>
      <c r="B130" s="90" t="s">
        <v>219</v>
      </c>
      <c r="C130" s="65"/>
      <c r="D130" s="103"/>
      <c r="E130" s="160"/>
      <c r="F130" s="199"/>
      <c r="G130" s="48">
        <f t="shared" si="35"/>
        <v>0</v>
      </c>
      <c r="H130" s="48"/>
    </row>
    <row r="131" spans="1:8">
      <c r="A131" s="279"/>
      <c r="B131" s="90" t="s">
        <v>129</v>
      </c>
      <c r="C131" s="65"/>
      <c r="D131" s="103">
        <v>5</v>
      </c>
      <c r="E131" s="160">
        <v>10</v>
      </c>
      <c r="F131" s="199"/>
      <c r="G131" s="48">
        <f t="shared" si="35"/>
        <v>-10</v>
      </c>
      <c r="H131" s="48">
        <f t="shared" si="36"/>
        <v>0</v>
      </c>
    </row>
    <row r="132" spans="1:8">
      <c r="A132" s="279"/>
      <c r="B132" s="90" t="s">
        <v>130</v>
      </c>
      <c r="C132" s="44"/>
      <c r="D132" s="160"/>
      <c r="E132" s="160">
        <v>7.3</v>
      </c>
      <c r="F132" s="199"/>
      <c r="G132" s="48">
        <f t="shared" si="35"/>
        <v>-7.3</v>
      </c>
      <c r="H132" s="48">
        <f t="shared" si="36"/>
        <v>0</v>
      </c>
    </row>
    <row r="133" spans="1:8">
      <c r="A133" s="279"/>
      <c r="B133" s="90" t="s">
        <v>131</v>
      </c>
      <c r="C133" s="44"/>
      <c r="D133" s="160">
        <v>6.8</v>
      </c>
      <c r="E133" s="160">
        <v>7.3</v>
      </c>
      <c r="F133" s="199">
        <v>4.5</v>
      </c>
      <c r="G133" s="48">
        <f t="shared" si="35"/>
        <v>-2.8</v>
      </c>
      <c r="H133" s="48">
        <f t="shared" si="36"/>
        <v>61.643835616438359</v>
      </c>
    </row>
    <row r="134" spans="1:8" ht="18.75" customHeight="1">
      <c r="A134" s="279"/>
      <c r="B134" s="90" t="s">
        <v>353</v>
      </c>
      <c r="C134" s="44"/>
      <c r="D134" s="160"/>
      <c r="E134" s="160">
        <v>4.3</v>
      </c>
      <c r="F134" s="199">
        <v>7.2</v>
      </c>
      <c r="G134" s="48">
        <f t="shared" si="35"/>
        <v>2.9000000000000004</v>
      </c>
      <c r="H134" s="48">
        <f t="shared" si="36"/>
        <v>167.44186046511629</v>
      </c>
    </row>
    <row r="135" spans="1:8">
      <c r="A135" s="279"/>
      <c r="B135" s="90" t="s">
        <v>132</v>
      </c>
      <c r="C135" s="44"/>
      <c r="D135" s="160">
        <v>22.6</v>
      </c>
      <c r="E135" s="160">
        <v>1.5</v>
      </c>
      <c r="F135" s="199"/>
      <c r="G135" s="48">
        <f t="shared" si="35"/>
        <v>-1.5</v>
      </c>
      <c r="H135" s="48">
        <f t="shared" si="36"/>
        <v>0</v>
      </c>
    </row>
    <row r="136" spans="1:8">
      <c r="A136" s="278" t="s">
        <v>247</v>
      </c>
      <c r="B136" s="191" t="s">
        <v>1</v>
      </c>
      <c r="C136" s="261">
        <v>1022</v>
      </c>
      <c r="D136" s="195">
        <v>2430.1</v>
      </c>
      <c r="E136" s="195">
        <v>685</v>
      </c>
      <c r="F136" s="267">
        <v>843.5</v>
      </c>
      <c r="G136" s="52">
        <f t="shared" si="35"/>
        <v>158.5</v>
      </c>
      <c r="H136" s="52">
        <f t="shared" si="36"/>
        <v>123.13868613138685</v>
      </c>
    </row>
    <row r="137" spans="1:8">
      <c r="A137" s="278" t="s">
        <v>248</v>
      </c>
      <c r="B137" s="191" t="s">
        <v>2</v>
      </c>
      <c r="C137" s="261">
        <v>1023</v>
      </c>
      <c r="D137" s="195">
        <v>532.20000000000005</v>
      </c>
      <c r="E137" s="195">
        <v>149.9</v>
      </c>
      <c r="F137" s="266">
        <v>190</v>
      </c>
      <c r="G137" s="52">
        <f t="shared" si="35"/>
        <v>40.099999999999994</v>
      </c>
      <c r="H137" s="52">
        <f t="shared" si="36"/>
        <v>126.75116744496331</v>
      </c>
    </row>
    <row r="138" spans="1:8">
      <c r="A138" s="278" t="s">
        <v>420</v>
      </c>
      <c r="B138" s="191" t="s">
        <v>185</v>
      </c>
      <c r="C138" s="261">
        <v>1025</v>
      </c>
      <c r="D138" s="195">
        <f>SUM(D139:D159)</f>
        <v>80.599999999999994</v>
      </c>
      <c r="E138" s="195">
        <f>E139+E140+E141+E142+E143+E144+E145+E146+E147+E148+E149+E150+E151+E152+E153+E154+E155</f>
        <v>157.70000000000002</v>
      </c>
      <c r="F138" s="195">
        <f>SUM(F139:F159)</f>
        <v>52.999999999999993</v>
      </c>
      <c r="G138" s="52">
        <f t="shared" si="35"/>
        <v>-104.70000000000002</v>
      </c>
      <c r="H138" s="52">
        <f t="shared" si="36"/>
        <v>33.608116677235252</v>
      </c>
    </row>
    <row r="139" spans="1:8" ht="37.5">
      <c r="A139" s="279"/>
      <c r="B139" s="165" t="s">
        <v>343</v>
      </c>
      <c r="C139" s="44"/>
      <c r="D139" s="160"/>
      <c r="E139" s="160">
        <v>7.6</v>
      </c>
      <c r="F139" s="199"/>
      <c r="G139" s="48">
        <f t="shared" si="35"/>
        <v>-7.6</v>
      </c>
      <c r="H139" s="48">
        <f t="shared" si="36"/>
        <v>0</v>
      </c>
    </row>
    <row r="140" spans="1:8" ht="18.75" customHeight="1">
      <c r="A140" s="279"/>
      <c r="B140" s="90" t="s">
        <v>354</v>
      </c>
      <c r="C140" s="44"/>
      <c r="D140" s="160">
        <v>6.4</v>
      </c>
      <c r="E140" s="160">
        <v>1.7</v>
      </c>
      <c r="F140" s="199"/>
      <c r="G140" s="48">
        <f t="shared" si="35"/>
        <v>-1.7</v>
      </c>
      <c r="H140" s="48">
        <f t="shared" si="36"/>
        <v>0</v>
      </c>
    </row>
    <row r="141" spans="1:8">
      <c r="A141" s="279"/>
      <c r="B141" s="165" t="s">
        <v>134</v>
      </c>
      <c r="C141" s="44"/>
      <c r="D141" s="160"/>
      <c r="E141" s="160">
        <v>12</v>
      </c>
      <c r="F141" s="199">
        <v>13.5</v>
      </c>
      <c r="G141" s="48">
        <f t="shared" si="35"/>
        <v>1.5</v>
      </c>
      <c r="H141" s="48">
        <f t="shared" si="36"/>
        <v>112.5</v>
      </c>
    </row>
    <row r="142" spans="1:8" ht="18" customHeight="1">
      <c r="A142" s="279"/>
      <c r="B142" s="165" t="s">
        <v>135</v>
      </c>
      <c r="C142" s="44"/>
      <c r="D142" s="160">
        <v>32.5</v>
      </c>
      <c r="E142" s="160">
        <v>8.6</v>
      </c>
      <c r="F142" s="199"/>
      <c r="G142" s="48">
        <f t="shared" si="35"/>
        <v>-8.6</v>
      </c>
      <c r="H142" s="48">
        <f t="shared" si="36"/>
        <v>0</v>
      </c>
    </row>
    <row r="143" spans="1:8" ht="18" customHeight="1">
      <c r="A143" s="279"/>
      <c r="B143" s="165" t="s">
        <v>345</v>
      </c>
      <c r="C143" s="44"/>
      <c r="D143" s="160">
        <v>7</v>
      </c>
      <c r="E143" s="160">
        <v>1.9</v>
      </c>
      <c r="F143" s="199"/>
      <c r="G143" s="48">
        <f t="shared" si="35"/>
        <v>-1.9</v>
      </c>
      <c r="H143" s="48">
        <f t="shared" si="36"/>
        <v>0</v>
      </c>
    </row>
    <row r="144" spans="1:8" ht="18" customHeight="1">
      <c r="A144" s="279"/>
      <c r="B144" s="165" t="s">
        <v>346</v>
      </c>
      <c r="C144" s="44"/>
      <c r="D144" s="160"/>
      <c r="E144" s="160">
        <v>33.700000000000003</v>
      </c>
      <c r="F144" s="199"/>
      <c r="G144" s="48">
        <f t="shared" si="35"/>
        <v>-33.700000000000003</v>
      </c>
      <c r="H144" s="48">
        <f t="shared" si="36"/>
        <v>0</v>
      </c>
    </row>
    <row r="145" spans="1:8" ht="18" customHeight="1">
      <c r="A145" s="279"/>
      <c r="B145" s="90" t="s">
        <v>137</v>
      </c>
      <c r="C145" s="44"/>
      <c r="D145" s="160"/>
      <c r="E145" s="160">
        <v>17</v>
      </c>
      <c r="F145" s="199"/>
      <c r="G145" s="48">
        <f t="shared" si="35"/>
        <v>-17</v>
      </c>
      <c r="H145" s="48">
        <f t="shared" si="36"/>
        <v>0</v>
      </c>
    </row>
    <row r="146" spans="1:8" ht="18" customHeight="1">
      <c r="A146" s="279"/>
      <c r="B146" s="90" t="s">
        <v>138</v>
      </c>
      <c r="C146" s="44"/>
      <c r="D146" s="160"/>
      <c r="E146" s="160">
        <v>35.299999999999997</v>
      </c>
      <c r="F146" s="199"/>
      <c r="G146" s="48">
        <f t="shared" si="35"/>
        <v>-35.299999999999997</v>
      </c>
      <c r="H146" s="48">
        <f t="shared" si="36"/>
        <v>0</v>
      </c>
    </row>
    <row r="147" spans="1:8" ht="18" customHeight="1">
      <c r="A147" s="279"/>
      <c r="B147" s="165" t="s">
        <v>139</v>
      </c>
      <c r="C147" s="44"/>
      <c r="D147" s="160"/>
      <c r="E147" s="160">
        <v>1.7</v>
      </c>
      <c r="F147" s="199"/>
      <c r="G147" s="48">
        <f t="shared" si="35"/>
        <v>-1.7</v>
      </c>
      <c r="H147" s="48">
        <f t="shared" si="36"/>
        <v>0</v>
      </c>
    </row>
    <row r="148" spans="1:8" ht="18" customHeight="1">
      <c r="A148" s="279"/>
      <c r="B148" s="165" t="s">
        <v>140</v>
      </c>
      <c r="C148" s="44"/>
      <c r="D148" s="160"/>
      <c r="E148" s="160">
        <v>1.2</v>
      </c>
      <c r="F148" s="199"/>
      <c r="G148" s="48">
        <f t="shared" si="35"/>
        <v>-1.2</v>
      </c>
      <c r="H148" s="48">
        <f t="shared" si="36"/>
        <v>0</v>
      </c>
    </row>
    <row r="149" spans="1:8" ht="18" customHeight="1">
      <c r="A149" s="279"/>
      <c r="B149" s="165" t="s">
        <v>264</v>
      </c>
      <c r="C149" s="44"/>
      <c r="D149" s="160"/>
      <c r="E149" s="160">
        <v>22.6</v>
      </c>
      <c r="F149" s="199">
        <v>28</v>
      </c>
      <c r="G149" s="48">
        <f t="shared" si="35"/>
        <v>5.3999999999999986</v>
      </c>
      <c r="H149" s="48">
        <f t="shared" si="36"/>
        <v>123.8938053097345</v>
      </c>
    </row>
    <row r="150" spans="1:8" ht="18" customHeight="1">
      <c r="A150" s="279"/>
      <c r="B150" s="165" t="s">
        <v>141</v>
      </c>
      <c r="C150" s="44"/>
      <c r="D150" s="160">
        <v>3.8</v>
      </c>
      <c r="E150" s="160">
        <v>1</v>
      </c>
      <c r="F150" s="199"/>
      <c r="G150" s="48">
        <f t="shared" si="35"/>
        <v>-1</v>
      </c>
      <c r="H150" s="48">
        <f t="shared" si="36"/>
        <v>0</v>
      </c>
    </row>
    <row r="151" spans="1:8" ht="18" customHeight="1">
      <c r="A151" s="279"/>
      <c r="B151" s="165" t="s">
        <v>142</v>
      </c>
      <c r="C151" s="44"/>
      <c r="D151" s="160">
        <v>14.6</v>
      </c>
      <c r="E151" s="160">
        <v>3.9</v>
      </c>
      <c r="F151" s="199"/>
      <c r="G151" s="48">
        <f t="shared" si="35"/>
        <v>-3.9</v>
      </c>
      <c r="H151" s="48">
        <f t="shared" si="36"/>
        <v>0</v>
      </c>
    </row>
    <row r="152" spans="1:8" ht="18" customHeight="1">
      <c r="A152" s="279"/>
      <c r="B152" s="165" t="s">
        <v>265</v>
      </c>
      <c r="C152" s="285"/>
      <c r="D152" s="160"/>
      <c r="E152" s="160">
        <v>3.4</v>
      </c>
      <c r="F152" s="199"/>
      <c r="G152" s="48">
        <f t="shared" si="35"/>
        <v>-3.4</v>
      </c>
      <c r="H152" s="48">
        <f t="shared" si="36"/>
        <v>0</v>
      </c>
    </row>
    <row r="153" spans="1:8" ht="18" customHeight="1">
      <c r="A153" s="279"/>
      <c r="B153" s="165" t="s">
        <v>144</v>
      </c>
      <c r="C153" s="44"/>
      <c r="D153" s="160"/>
      <c r="E153" s="160">
        <v>1.7</v>
      </c>
      <c r="F153" s="199"/>
      <c r="G153" s="48">
        <f t="shared" si="35"/>
        <v>-1.7</v>
      </c>
      <c r="H153" s="48">
        <f t="shared" si="36"/>
        <v>0</v>
      </c>
    </row>
    <row r="154" spans="1:8" ht="18" customHeight="1">
      <c r="A154" s="279"/>
      <c r="B154" s="165" t="s">
        <v>145</v>
      </c>
      <c r="C154" s="44"/>
      <c r="D154" s="160">
        <v>4.8</v>
      </c>
      <c r="E154" s="160">
        <v>1.3</v>
      </c>
      <c r="F154" s="199"/>
      <c r="G154" s="48">
        <f t="shared" si="35"/>
        <v>-1.3</v>
      </c>
      <c r="H154" s="48">
        <f t="shared" si="36"/>
        <v>0</v>
      </c>
    </row>
    <row r="155" spans="1:8" ht="18" customHeight="1">
      <c r="A155" s="279"/>
      <c r="B155" s="165" t="s">
        <v>146</v>
      </c>
      <c r="C155" s="44"/>
      <c r="D155" s="160">
        <v>11.5</v>
      </c>
      <c r="E155" s="160">
        <v>3.1</v>
      </c>
      <c r="F155" s="199"/>
      <c r="G155" s="48">
        <f t="shared" si="35"/>
        <v>-3.1</v>
      </c>
      <c r="H155" s="48">
        <f t="shared" si="36"/>
        <v>0</v>
      </c>
    </row>
    <row r="156" spans="1:8" ht="18" customHeight="1">
      <c r="A156" s="279"/>
      <c r="B156" s="165" t="s">
        <v>153</v>
      </c>
      <c r="C156" s="44"/>
      <c r="D156" s="160"/>
      <c r="E156" s="160"/>
      <c r="F156" s="199">
        <v>1.4</v>
      </c>
      <c r="G156" s="48">
        <f t="shared" si="35"/>
        <v>1.4</v>
      </c>
      <c r="H156" s="48"/>
    </row>
    <row r="157" spans="1:8" ht="18" customHeight="1">
      <c r="A157" s="279"/>
      <c r="B157" s="165" t="s">
        <v>355</v>
      </c>
      <c r="C157" s="44"/>
      <c r="D157" s="160"/>
      <c r="E157" s="160"/>
      <c r="F157" s="199">
        <v>0.3</v>
      </c>
      <c r="G157" s="48">
        <f t="shared" si="35"/>
        <v>0.3</v>
      </c>
      <c r="H157" s="48"/>
    </row>
    <row r="158" spans="1:8" ht="18" customHeight="1">
      <c r="A158" s="279"/>
      <c r="B158" s="165" t="s">
        <v>259</v>
      </c>
      <c r="C158" s="44"/>
      <c r="D158" s="160"/>
      <c r="E158" s="160"/>
      <c r="F158" s="199">
        <v>7.5</v>
      </c>
      <c r="G158" s="48">
        <f t="shared" si="35"/>
        <v>7.5</v>
      </c>
      <c r="H158" s="48"/>
    </row>
    <row r="159" spans="1:8" ht="18" customHeight="1">
      <c r="A159" s="279"/>
      <c r="B159" s="165" t="s">
        <v>221</v>
      </c>
      <c r="C159" s="44"/>
      <c r="D159" s="160"/>
      <c r="E159" s="160"/>
      <c r="F159" s="199">
        <v>2.2999999999999998</v>
      </c>
      <c r="G159" s="48">
        <f t="shared" si="35"/>
        <v>2.2999999999999998</v>
      </c>
      <c r="H159" s="48"/>
    </row>
    <row r="160" spans="1:8" ht="18" customHeight="1">
      <c r="A160" s="277" t="s">
        <v>267</v>
      </c>
      <c r="B160" s="168" t="s">
        <v>10</v>
      </c>
      <c r="C160" s="65">
        <v>1030</v>
      </c>
      <c r="D160" s="162">
        <f>SUM(D161,D162,D163)</f>
        <v>61065.2</v>
      </c>
      <c r="E160" s="162">
        <f t="shared" ref="E160:F160" si="37">SUM(E161,E162,E163)</f>
        <v>5958.9</v>
      </c>
      <c r="F160" s="162">
        <f t="shared" si="37"/>
        <v>60.8</v>
      </c>
      <c r="G160" s="45">
        <f t="shared" si="35"/>
        <v>-5898.0999999999995</v>
      </c>
      <c r="H160" s="45">
        <f t="shared" si="36"/>
        <v>1.0203225427511791</v>
      </c>
    </row>
    <row r="161" spans="1:8" ht="18" customHeight="1">
      <c r="A161" s="278" t="s">
        <v>268</v>
      </c>
      <c r="B161" s="191" t="s">
        <v>1</v>
      </c>
      <c r="C161" s="261">
        <v>1032</v>
      </c>
      <c r="D161" s="195">
        <v>44072</v>
      </c>
      <c r="E161" s="195">
        <v>4685</v>
      </c>
      <c r="F161" s="267"/>
      <c r="G161" s="52">
        <f t="shared" si="35"/>
        <v>-4685</v>
      </c>
      <c r="H161" s="52">
        <f t="shared" si="36"/>
        <v>0</v>
      </c>
    </row>
    <row r="162" spans="1:8" ht="18" customHeight="1">
      <c r="A162" s="278" t="s">
        <v>269</v>
      </c>
      <c r="B162" s="191" t="s">
        <v>2</v>
      </c>
      <c r="C162" s="286">
        <v>1033</v>
      </c>
      <c r="D162" s="195">
        <v>9596.7000000000007</v>
      </c>
      <c r="E162" s="195">
        <v>1025</v>
      </c>
      <c r="F162" s="266"/>
      <c r="G162" s="52">
        <f t="shared" si="35"/>
        <v>-1025</v>
      </c>
      <c r="H162" s="52">
        <f t="shared" si="36"/>
        <v>0</v>
      </c>
    </row>
    <row r="163" spans="1:8" ht="18" customHeight="1">
      <c r="A163" s="278" t="s">
        <v>422</v>
      </c>
      <c r="B163" s="268" t="s">
        <v>262</v>
      </c>
      <c r="C163" s="261">
        <v>1035</v>
      </c>
      <c r="D163" s="195">
        <f>SUM(D164:D182)</f>
        <v>7396.4999999999991</v>
      </c>
      <c r="E163" s="195">
        <f t="shared" ref="E163:F163" si="38">SUM(E164:E182)</f>
        <v>248.9</v>
      </c>
      <c r="F163" s="195">
        <f t="shared" si="38"/>
        <v>60.8</v>
      </c>
      <c r="G163" s="52">
        <f t="shared" si="35"/>
        <v>-188.10000000000002</v>
      </c>
      <c r="H163" s="52">
        <f t="shared" si="36"/>
        <v>24.427480916030532</v>
      </c>
    </row>
    <row r="164" spans="1:8" ht="18" customHeight="1">
      <c r="A164" s="279"/>
      <c r="B164" s="163" t="s">
        <v>130</v>
      </c>
      <c r="C164" s="44"/>
      <c r="D164" s="160">
        <v>25.9</v>
      </c>
      <c r="E164" s="160"/>
      <c r="F164" s="160"/>
      <c r="G164" s="48">
        <f t="shared" si="35"/>
        <v>0</v>
      </c>
      <c r="H164" s="48"/>
    </row>
    <row r="165" spans="1:8" ht="18" customHeight="1">
      <c r="A165" s="279"/>
      <c r="B165" s="90" t="s">
        <v>128</v>
      </c>
      <c r="C165" s="44"/>
      <c r="D165" s="160">
        <v>5729.4</v>
      </c>
      <c r="E165" s="160"/>
      <c r="F165" s="164"/>
      <c r="G165" s="48">
        <f t="shared" si="35"/>
        <v>0</v>
      </c>
      <c r="H165" s="48"/>
    </row>
    <row r="166" spans="1:8" ht="37.5" customHeight="1">
      <c r="A166" s="279"/>
      <c r="B166" s="90" t="s">
        <v>179</v>
      </c>
      <c r="C166" s="44"/>
      <c r="D166" s="160">
        <v>127.1</v>
      </c>
      <c r="E166" s="160"/>
      <c r="F166" s="164"/>
      <c r="G166" s="48">
        <f t="shared" si="35"/>
        <v>0</v>
      </c>
      <c r="H166" s="48"/>
    </row>
    <row r="167" spans="1:8" ht="18" customHeight="1">
      <c r="A167" s="279"/>
      <c r="B167" s="90" t="s">
        <v>137</v>
      </c>
      <c r="C167" s="44"/>
      <c r="D167" s="160">
        <v>59.1</v>
      </c>
      <c r="E167" s="160"/>
      <c r="F167" s="164"/>
      <c r="G167" s="48">
        <f t="shared" si="35"/>
        <v>0</v>
      </c>
      <c r="H167" s="48"/>
    </row>
    <row r="168" spans="1:8" ht="18" customHeight="1">
      <c r="A168" s="279"/>
      <c r="B168" s="90" t="s">
        <v>138</v>
      </c>
      <c r="C168" s="44"/>
      <c r="D168" s="160">
        <v>134</v>
      </c>
      <c r="E168" s="160"/>
      <c r="F168" s="164"/>
      <c r="G168" s="48">
        <f t="shared" si="35"/>
        <v>0</v>
      </c>
      <c r="H168" s="48"/>
    </row>
    <row r="169" spans="1:8" ht="18" customHeight="1">
      <c r="A169" s="279"/>
      <c r="B169" s="90" t="s">
        <v>139</v>
      </c>
      <c r="C169" s="44"/>
      <c r="D169" s="160">
        <v>6.4</v>
      </c>
      <c r="E169" s="160"/>
      <c r="F169" s="164"/>
      <c r="G169" s="48">
        <f t="shared" si="35"/>
        <v>0</v>
      </c>
      <c r="H169" s="48"/>
    </row>
    <row r="170" spans="1:8" ht="18" customHeight="1">
      <c r="A170" s="279"/>
      <c r="B170" s="90" t="s">
        <v>140</v>
      </c>
      <c r="C170" s="44"/>
      <c r="D170" s="160">
        <v>4.5</v>
      </c>
      <c r="E170" s="160"/>
      <c r="F170" s="164"/>
      <c r="G170" s="48">
        <f t="shared" si="35"/>
        <v>0</v>
      </c>
      <c r="H170" s="48"/>
    </row>
    <row r="171" spans="1:8" ht="18" customHeight="1">
      <c r="A171" s="279"/>
      <c r="B171" s="90" t="s">
        <v>264</v>
      </c>
      <c r="C171" s="44"/>
      <c r="D171" s="160">
        <v>84.3</v>
      </c>
      <c r="E171" s="160"/>
      <c r="F171" s="164"/>
      <c r="G171" s="48">
        <f t="shared" si="35"/>
        <v>0</v>
      </c>
      <c r="H171" s="48"/>
    </row>
    <row r="172" spans="1:8" ht="18" customHeight="1">
      <c r="A172" s="279"/>
      <c r="B172" s="90" t="s">
        <v>265</v>
      </c>
      <c r="C172" s="44"/>
      <c r="D172" s="160">
        <v>12.9</v>
      </c>
      <c r="E172" s="160"/>
      <c r="F172" s="164"/>
      <c r="G172" s="48">
        <f t="shared" si="35"/>
        <v>0</v>
      </c>
      <c r="H172" s="48"/>
    </row>
    <row r="173" spans="1:8" ht="18" customHeight="1">
      <c r="A173" s="279"/>
      <c r="B173" s="90" t="s">
        <v>144</v>
      </c>
      <c r="C173" s="44"/>
      <c r="D173" s="160">
        <v>6.6</v>
      </c>
      <c r="E173" s="160"/>
      <c r="F173" s="164"/>
      <c r="G173" s="48">
        <f t="shared" si="35"/>
        <v>0</v>
      </c>
      <c r="H173" s="48"/>
    </row>
    <row r="174" spans="1:8" ht="18" customHeight="1">
      <c r="A174" s="279"/>
      <c r="B174" s="90" t="s">
        <v>259</v>
      </c>
      <c r="C174" s="44"/>
      <c r="D174" s="160">
        <v>1.3</v>
      </c>
      <c r="E174" s="160"/>
      <c r="F174" s="164"/>
      <c r="G174" s="48">
        <f t="shared" si="35"/>
        <v>0</v>
      </c>
      <c r="H174" s="48"/>
    </row>
    <row r="175" spans="1:8" ht="18" customHeight="1">
      <c r="A175" s="279"/>
      <c r="B175" s="90" t="s">
        <v>260</v>
      </c>
      <c r="C175" s="44"/>
      <c r="D175" s="160">
        <v>0.9</v>
      </c>
      <c r="E175" s="160"/>
      <c r="F175" s="164"/>
      <c r="G175" s="48">
        <f t="shared" si="35"/>
        <v>0</v>
      </c>
      <c r="H175" s="48"/>
    </row>
    <row r="176" spans="1:8" ht="18" customHeight="1">
      <c r="A176" s="279"/>
      <c r="B176" s="90" t="s">
        <v>163</v>
      </c>
      <c r="C176" s="44"/>
      <c r="D176" s="160">
        <v>73.400000000000006</v>
      </c>
      <c r="E176" s="160"/>
      <c r="F176" s="164"/>
      <c r="G176" s="48">
        <f t="shared" si="35"/>
        <v>0</v>
      </c>
      <c r="H176" s="48"/>
    </row>
    <row r="177" spans="1:8" ht="18" customHeight="1">
      <c r="A177" s="279"/>
      <c r="B177" s="90" t="s">
        <v>156</v>
      </c>
      <c r="C177" s="44"/>
      <c r="D177" s="160">
        <v>190.2</v>
      </c>
      <c r="E177" s="160"/>
      <c r="F177" s="164">
        <v>15.2</v>
      </c>
      <c r="G177" s="48">
        <f t="shared" si="35"/>
        <v>15.2</v>
      </c>
      <c r="H177" s="48"/>
    </row>
    <row r="178" spans="1:8" ht="18" customHeight="1">
      <c r="A178" s="281"/>
      <c r="B178" s="165" t="s">
        <v>134</v>
      </c>
      <c r="C178" s="44"/>
      <c r="D178" s="160">
        <v>45.2</v>
      </c>
      <c r="E178" s="160"/>
      <c r="F178" s="164"/>
      <c r="G178" s="48">
        <f t="shared" si="35"/>
        <v>0</v>
      </c>
      <c r="H178" s="48"/>
    </row>
    <row r="179" spans="1:8" ht="18" customHeight="1">
      <c r="A179" s="281"/>
      <c r="B179" s="165" t="s">
        <v>153</v>
      </c>
      <c r="C179" s="44"/>
      <c r="D179" s="160">
        <v>4.0999999999999996</v>
      </c>
      <c r="E179" s="160"/>
      <c r="F179" s="164"/>
      <c r="G179" s="48">
        <f t="shared" si="35"/>
        <v>0</v>
      </c>
      <c r="H179" s="48"/>
    </row>
    <row r="180" spans="1:8" ht="18" customHeight="1">
      <c r="A180" s="281"/>
      <c r="B180" s="90" t="s">
        <v>157</v>
      </c>
      <c r="C180" s="44"/>
      <c r="D180" s="160">
        <v>169.9</v>
      </c>
      <c r="E180" s="160">
        <v>46.9</v>
      </c>
      <c r="F180" s="164"/>
      <c r="G180" s="48">
        <f t="shared" si="35"/>
        <v>-46.9</v>
      </c>
      <c r="H180" s="48">
        <f t="shared" si="36"/>
        <v>0</v>
      </c>
    </row>
    <row r="181" spans="1:8" ht="18" customHeight="1">
      <c r="A181" s="281"/>
      <c r="B181" s="90" t="s">
        <v>158</v>
      </c>
      <c r="C181" s="44"/>
      <c r="D181" s="160">
        <v>690</v>
      </c>
      <c r="E181" s="160">
        <v>202</v>
      </c>
      <c r="F181" s="164">
        <v>45.6</v>
      </c>
      <c r="G181" s="48">
        <f t="shared" si="35"/>
        <v>-156.4</v>
      </c>
      <c r="H181" s="48"/>
    </row>
    <row r="182" spans="1:8" ht="18" customHeight="1">
      <c r="A182" s="281"/>
      <c r="B182" s="90" t="s">
        <v>176</v>
      </c>
      <c r="C182" s="44"/>
      <c r="D182" s="160">
        <v>31.3</v>
      </c>
      <c r="E182" s="160"/>
      <c r="F182" s="164"/>
      <c r="G182" s="48">
        <f t="shared" si="35"/>
        <v>0</v>
      </c>
      <c r="H182" s="48"/>
    </row>
    <row r="183" spans="1:8" ht="57.75" customHeight="1">
      <c r="A183" s="280" t="s">
        <v>92</v>
      </c>
      <c r="B183" s="63" t="s">
        <v>266</v>
      </c>
      <c r="C183" s="62"/>
      <c r="D183" s="63"/>
      <c r="E183" s="203"/>
      <c r="F183" s="204">
        <f>F184</f>
        <v>1328.4</v>
      </c>
      <c r="G183" s="45">
        <f t="shared" si="35"/>
        <v>1328.4</v>
      </c>
      <c r="H183" s="48"/>
    </row>
    <row r="184" spans="1:8" ht="37.5">
      <c r="A184" s="280" t="s">
        <v>249</v>
      </c>
      <c r="B184" s="170" t="s">
        <v>192</v>
      </c>
      <c r="C184" s="65">
        <v>1010</v>
      </c>
      <c r="D184" s="63"/>
      <c r="E184" s="63"/>
      <c r="F184" s="204">
        <f>F185</f>
        <v>1328.4</v>
      </c>
      <c r="G184" s="45">
        <f t="shared" si="35"/>
        <v>1328.4</v>
      </c>
      <c r="H184" s="45"/>
    </row>
    <row r="185" spans="1:8">
      <c r="A185" s="274" t="s">
        <v>250</v>
      </c>
      <c r="B185" s="191" t="s">
        <v>95</v>
      </c>
      <c r="C185" s="261">
        <v>1011</v>
      </c>
      <c r="D185" s="205"/>
      <c r="E185" s="205"/>
      <c r="F185" s="269">
        <f>SUM(F186:F188)</f>
        <v>1328.4</v>
      </c>
      <c r="G185" s="52">
        <f t="shared" si="35"/>
        <v>1328.4</v>
      </c>
      <c r="H185" s="52"/>
    </row>
    <row r="186" spans="1:8" ht="37.5">
      <c r="A186" s="281"/>
      <c r="B186" s="165" t="s">
        <v>342</v>
      </c>
      <c r="C186" s="176"/>
      <c r="D186" s="49"/>
      <c r="E186" s="205"/>
      <c r="F186" s="206">
        <v>86.5</v>
      </c>
      <c r="G186" s="48">
        <f t="shared" si="35"/>
        <v>86.5</v>
      </c>
      <c r="H186" s="48"/>
    </row>
    <row r="187" spans="1:8" ht="21.75" customHeight="1">
      <c r="A187" s="281"/>
      <c r="B187" s="49" t="s">
        <v>128</v>
      </c>
      <c r="C187" s="47"/>
      <c r="D187" s="49"/>
      <c r="E187" s="205"/>
      <c r="F187" s="206">
        <v>1063.4000000000001</v>
      </c>
      <c r="G187" s="48">
        <f t="shared" ref="G187:G234" si="39">F187-E187</f>
        <v>1063.4000000000001</v>
      </c>
      <c r="H187" s="48"/>
    </row>
    <row r="188" spans="1:8" ht="22.5" customHeight="1">
      <c r="A188" s="281"/>
      <c r="B188" s="49" t="s">
        <v>158</v>
      </c>
      <c r="C188" s="47"/>
      <c r="D188" s="49"/>
      <c r="E188" s="205"/>
      <c r="F188" s="206">
        <v>178.5</v>
      </c>
      <c r="G188" s="48">
        <f t="shared" si="39"/>
        <v>178.5</v>
      </c>
      <c r="H188" s="48"/>
    </row>
    <row r="189" spans="1:8" ht="57" customHeight="1">
      <c r="A189" s="65" t="s">
        <v>93</v>
      </c>
      <c r="B189" s="207" t="s">
        <v>436</v>
      </c>
      <c r="C189" s="65"/>
      <c r="D189" s="162">
        <f>SUM(D191,D205,D213)</f>
        <v>6856.3</v>
      </c>
      <c r="E189" s="162">
        <f t="shared" ref="E189:F189" si="40">SUM(E191,E205,E213)</f>
        <v>8092.7999999999993</v>
      </c>
      <c r="F189" s="162">
        <f t="shared" si="40"/>
        <v>19056.2</v>
      </c>
      <c r="G189" s="45">
        <f t="shared" si="39"/>
        <v>10963.400000000001</v>
      </c>
      <c r="H189" s="45">
        <f t="shared" ref="H189:H229" si="41">(F189/E189)*100</f>
        <v>235.47103598260185</v>
      </c>
    </row>
    <row r="190" spans="1:8">
      <c r="A190" s="44"/>
      <c r="B190" s="270" t="s">
        <v>74</v>
      </c>
      <c r="C190" s="44"/>
      <c r="D190" s="160"/>
      <c r="E190" s="160"/>
      <c r="F190" s="160"/>
      <c r="G190" s="48">
        <f t="shared" si="39"/>
        <v>0</v>
      </c>
      <c r="H190" s="48"/>
    </row>
    <row r="191" spans="1:8" ht="37.5">
      <c r="A191" s="277" t="s">
        <v>96</v>
      </c>
      <c r="B191" s="159" t="s">
        <v>78</v>
      </c>
      <c r="C191" s="65">
        <v>1010</v>
      </c>
      <c r="D191" s="162">
        <f>SUM(D192,D200,D201,D202)</f>
        <v>0</v>
      </c>
      <c r="E191" s="162">
        <f t="shared" ref="E191:F191" si="42">SUM(E192,E200,E201,E202)</f>
        <v>1435.1</v>
      </c>
      <c r="F191" s="162">
        <f t="shared" si="42"/>
        <v>19009.900000000001</v>
      </c>
      <c r="G191" s="45">
        <f t="shared" si="39"/>
        <v>17574.800000000003</v>
      </c>
      <c r="H191" s="45">
        <f t="shared" si="41"/>
        <v>1324.6393979513625</v>
      </c>
    </row>
    <row r="192" spans="1:8" ht="18" customHeight="1">
      <c r="A192" s="278" t="s">
        <v>270</v>
      </c>
      <c r="B192" s="191" t="s">
        <v>95</v>
      </c>
      <c r="C192" s="261">
        <v>1011</v>
      </c>
      <c r="D192" s="195">
        <f>D193+D194</f>
        <v>0</v>
      </c>
      <c r="E192" s="195">
        <f>E193+E194</f>
        <v>1435.1</v>
      </c>
      <c r="F192" s="195">
        <f>SUM(F193:F199)</f>
        <v>11357.1</v>
      </c>
      <c r="G192" s="52">
        <f t="shared" si="39"/>
        <v>9922</v>
      </c>
      <c r="H192" s="52">
        <f t="shared" si="41"/>
        <v>791.38039161034078</v>
      </c>
    </row>
    <row r="193" spans="1:8" ht="18" customHeight="1">
      <c r="A193" s="279"/>
      <c r="B193" s="90" t="s">
        <v>128</v>
      </c>
      <c r="C193" s="44"/>
      <c r="D193" s="160"/>
      <c r="E193" s="160">
        <v>1435.1</v>
      </c>
      <c r="F193" s="160">
        <v>7631.5</v>
      </c>
      <c r="G193" s="48">
        <f t="shared" si="39"/>
        <v>6196.4</v>
      </c>
      <c r="H193" s="48">
        <f t="shared" si="41"/>
        <v>531.77478921329532</v>
      </c>
    </row>
    <row r="194" spans="1:8" ht="18" customHeight="1">
      <c r="A194" s="279"/>
      <c r="B194" s="49" t="s">
        <v>177</v>
      </c>
      <c r="C194" s="44"/>
      <c r="D194" s="160"/>
      <c r="E194" s="160"/>
      <c r="F194" s="160">
        <v>40</v>
      </c>
      <c r="G194" s="48">
        <f t="shared" si="39"/>
        <v>40</v>
      </c>
      <c r="H194" s="48"/>
    </row>
    <row r="195" spans="1:8" ht="18" customHeight="1">
      <c r="A195" s="279"/>
      <c r="B195" s="49" t="s">
        <v>162</v>
      </c>
      <c r="C195" s="44"/>
      <c r="D195" s="160"/>
      <c r="E195" s="160"/>
      <c r="F195" s="160">
        <v>156.30000000000001</v>
      </c>
      <c r="G195" s="48">
        <f t="shared" si="39"/>
        <v>156.30000000000001</v>
      </c>
      <c r="H195" s="48"/>
    </row>
    <row r="196" spans="1:8" ht="18" customHeight="1">
      <c r="A196" s="279"/>
      <c r="B196" s="49" t="s">
        <v>148</v>
      </c>
      <c r="C196" s="44"/>
      <c r="D196" s="160"/>
      <c r="E196" s="160"/>
      <c r="F196" s="160">
        <v>1468.2</v>
      </c>
      <c r="G196" s="48">
        <f t="shared" si="39"/>
        <v>1468.2</v>
      </c>
      <c r="H196" s="48"/>
    </row>
    <row r="197" spans="1:8" ht="18" customHeight="1">
      <c r="A197" s="279"/>
      <c r="B197" s="49" t="s">
        <v>149</v>
      </c>
      <c r="C197" s="44"/>
      <c r="D197" s="160"/>
      <c r="E197" s="160"/>
      <c r="F197" s="160">
        <v>313.39999999999998</v>
      </c>
      <c r="G197" s="48">
        <f t="shared" si="39"/>
        <v>313.39999999999998</v>
      </c>
      <c r="H197" s="48"/>
    </row>
    <row r="198" spans="1:8" ht="18" customHeight="1">
      <c r="A198" s="279"/>
      <c r="B198" s="49" t="s">
        <v>150</v>
      </c>
      <c r="C198" s="44"/>
      <c r="D198" s="160"/>
      <c r="E198" s="160"/>
      <c r="F198" s="160">
        <v>1624.2</v>
      </c>
      <c r="G198" s="48">
        <f t="shared" si="39"/>
        <v>1624.2</v>
      </c>
      <c r="H198" s="48"/>
    </row>
    <row r="199" spans="1:8" ht="18" customHeight="1">
      <c r="A199" s="279"/>
      <c r="B199" s="49" t="s">
        <v>151</v>
      </c>
      <c r="C199" s="44"/>
      <c r="D199" s="160"/>
      <c r="E199" s="160"/>
      <c r="F199" s="160">
        <v>123.5</v>
      </c>
      <c r="G199" s="48">
        <f t="shared" si="39"/>
        <v>123.5</v>
      </c>
      <c r="H199" s="48"/>
    </row>
    <row r="200" spans="1:8" ht="18" customHeight="1">
      <c r="A200" s="278" t="s">
        <v>271</v>
      </c>
      <c r="B200" s="191" t="s">
        <v>1</v>
      </c>
      <c r="C200" s="261">
        <v>1012</v>
      </c>
      <c r="D200" s="195"/>
      <c r="E200" s="195"/>
      <c r="F200" s="195">
        <v>5047.2</v>
      </c>
      <c r="G200" s="52"/>
      <c r="H200" s="52"/>
    </row>
    <row r="201" spans="1:8" ht="18" customHeight="1">
      <c r="A201" s="278" t="s">
        <v>272</v>
      </c>
      <c r="B201" s="191" t="s">
        <v>2</v>
      </c>
      <c r="C201" s="261">
        <v>1013</v>
      </c>
      <c r="D201" s="195"/>
      <c r="E201" s="195"/>
      <c r="F201" s="195">
        <v>1105.4000000000001</v>
      </c>
      <c r="G201" s="52"/>
      <c r="H201" s="52"/>
    </row>
    <row r="202" spans="1:8" ht="18" customHeight="1">
      <c r="A202" s="278" t="s">
        <v>423</v>
      </c>
      <c r="B202" s="271" t="s">
        <v>231</v>
      </c>
      <c r="C202" s="261">
        <v>1015</v>
      </c>
      <c r="D202" s="195">
        <f>SUM(D203:D204)</f>
        <v>0</v>
      </c>
      <c r="E202" s="195">
        <f>SUM(E203:E204)</f>
        <v>0</v>
      </c>
      <c r="F202" s="195">
        <f>SUM(F203:F204)</f>
        <v>1500.1999999999998</v>
      </c>
      <c r="G202" s="52">
        <f t="shared" si="39"/>
        <v>1500.1999999999998</v>
      </c>
      <c r="H202" s="52"/>
    </row>
    <row r="203" spans="1:8" ht="37.5" customHeight="1">
      <c r="A203" s="279"/>
      <c r="B203" s="192" t="s">
        <v>356</v>
      </c>
      <c r="C203" s="44"/>
      <c r="D203" s="160"/>
      <c r="E203" s="160"/>
      <c r="F203" s="160">
        <v>715.4</v>
      </c>
      <c r="G203" s="48">
        <f t="shared" si="39"/>
        <v>715.4</v>
      </c>
      <c r="H203" s="48"/>
    </row>
    <row r="204" spans="1:8" ht="18" customHeight="1">
      <c r="A204" s="279"/>
      <c r="B204" s="165" t="s">
        <v>161</v>
      </c>
      <c r="C204" s="44"/>
      <c r="D204" s="160"/>
      <c r="E204" s="160"/>
      <c r="F204" s="160">
        <v>784.8</v>
      </c>
      <c r="G204" s="48"/>
      <c r="H204" s="48"/>
    </row>
    <row r="205" spans="1:8" ht="18" customHeight="1">
      <c r="A205" s="277" t="s">
        <v>252</v>
      </c>
      <c r="B205" s="170" t="s">
        <v>79</v>
      </c>
      <c r="C205" s="65">
        <v>1020</v>
      </c>
      <c r="D205" s="162">
        <f>SUM(D206)</f>
        <v>91.09999999999998</v>
      </c>
      <c r="E205" s="162">
        <f t="shared" ref="E205:F205" si="43">SUM(E206)</f>
        <v>6657.7</v>
      </c>
      <c r="F205" s="162">
        <f t="shared" si="43"/>
        <v>46.3</v>
      </c>
      <c r="G205" s="45">
        <f t="shared" si="39"/>
        <v>-6611.4</v>
      </c>
      <c r="H205" s="45">
        <f t="shared" si="41"/>
        <v>0.69543536055995314</v>
      </c>
    </row>
    <row r="206" spans="1:8" ht="18" customHeight="1">
      <c r="A206" s="278" t="s">
        <v>424</v>
      </c>
      <c r="B206" s="263" t="s">
        <v>190</v>
      </c>
      <c r="C206" s="261">
        <v>1025</v>
      </c>
      <c r="D206" s="272">
        <f>D207+D208+D209+D210+D211+D212</f>
        <v>91.09999999999998</v>
      </c>
      <c r="E206" s="272">
        <f>E207+E208+E209+E210+E211+E212</f>
        <v>6657.7</v>
      </c>
      <c r="F206" s="272">
        <f>SUM(F207:F212)</f>
        <v>46.3</v>
      </c>
      <c r="G206" s="52">
        <f t="shared" si="39"/>
        <v>-6611.4</v>
      </c>
      <c r="H206" s="52">
        <f t="shared" si="41"/>
        <v>0.69543536055995314</v>
      </c>
    </row>
    <row r="207" spans="1:8" ht="18" customHeight="1">
      <c r="A207" s="279"/>
      <c r="B207" s="165" t="s">
        <v>161</v>
      </c>
      <c r="C207" s="44"/>
      <c r="D207" s="160"/>
      <c r="E207" s="160">
        <v>467.2</v>
      </c>
      <c r="F207" s="160"/>
      <c r="G207" s="48">
        <f t="shared" si="39"/>
        <v>-467.2</v>
      </c>
      <c r="H207" s="48">
        <f t="shared" si="41"/>
        <v>0</v>
      </c>
    </row>
    <row r="208" spans="1:8" ht="18" customHeight="1">
      <c r="A208" s="279"/>
      <c r="B208" s="165" t="s">
        <v>162</v>
      </c>
      <c r="C208" s="44"/>
      <c r="D208" s="160"/>
      <c r="E208" s="160">
        <v>223.5</v>
      </c>
      <c r="F208" s="160"/>
      <c r="G208" s="48">
        <f t="shared" si="39"/>
        <v>-223.5</v>
      </c>
      <c r="H208" s="48">
        <f t="shared" si="41"/>
        <v>0</v>
      </c>
    </row>
    <row r="209" spans="1:8" ht="18" customHeight="1">
      <c r="A209" s="279"/>
      <c r="B209" s="165" t="s">
        <v>148</v>
      </c>
      <c r="C209" s="44"/>
      <c r="D209" s="103">
        <v>62.8</v>
      </c>
      <c r="E209" s="160">
        <v>3576.9</v>
      </c>
      <c r="F209" s="160">
        <v>26.7</v>
      </c>
      <c r="G209" s="48">
        <f t="shared" si="39"/>
        <v>-3550.2000000000003</v>
      </c>
      <c r="H209" s="48">
        <f t="shared" si="41"/>
        <v>0.74645642875115314</v>
      </c>
    </row>
    <row r="210" spans="1:8" ht="18" customHeight="1">
      <c r="A210" s="279"/>
      <c r="B210" s="165" t="s">
        <v>149</v>
      </c>
      <c r="C210" s="44"/>
      <c r="D210" s="103">
        <v>2.6</v>
      </c>
      <c r="E210" s="160">
        <v>233.4</v>
      </c>
      <c r="F210" s="160">
        <v>2.2000000000000002</v>
      </c>
      <c r="G210" s="48">
        <f t="shared" si="39"/>
        <v>-231.20000000000002</v>
      </c>
      <c r="H210" s="48">
        <f t="shared" si="41"/>
        <v>0.94258783204798635</v>
      </c>
    </row>
    <row r="211" spans="1:8" ht="18" customHeight="1">
      <c r="A211" s="279"/>
      <c r="B211" s="165" t="s">
        <v>150</v>
      </c>
      <c r="C211" s="44"/>
      <c r="D211" s="103">
        <v>23.9</v>
      </c>
      <c r="E211" s="160">
        <v>2046.2</v>
      </c>
      <c r="F211" s="160">
        <v>15.9</v>
      </c>
      <c r="G211" s="48">
        <f t="shared" si="39"/>
        <v>-2030.3</v>
      </c>
      <c r="H211" s="48">
        <f t="shared" si="41"/>
        <v>0.77705014172612641</v>
      </c>
    </row>
    <row r="212" spans="1:8" ht="18" customHeight="1">
      <c r="A212" s="279"/>
      <c r="B212" s="165" t="s">
        <v>151</v>
      </c>
      <c r="C212" s="44"/>
      <c r="D212" s="103">
        <v>1.8</v>
      </c>
      <c r="E212" s="160">
        <v>110.5</v>
      </c>
      <c r="F212" s="160">
        <v>1.5</v>
      </c>
      <c r="G212" s="48">
        <f t="shared" si="39"/>
        <v>-109</v>
      </c>
      <c r="H212" s="48">
        <f t="shared" si="41"/>
        <v>1.3574660633484164</v>
      </c>
    </row>
    <row r="213" spans="1:8" ht="18" customHeight="1">
      <c r="A213" s="277" t="s">
        <v>253</v>
      </c>
      <c r="B213" s="168" t="s">
        <v>10</v>
      </c>
      <c r="C213" s="65">
        <v>1030</v>
      </c>
      <c r="D213" s="162">
        <f>SUM(D214)</f>
        <v>6765.2</v>
      </c>
      <c r="E213" s="162">
        <f t="shared" ref="E213:F213" si="44">SUM(E214)</f>
        <v>0</v>
      </c>
      <c r="F213" s="162">
        <f t="shared" si="44"/>
        <v>0</v>
      </c>
      <c r="G213" s="48">
        <f t="shared" si="39"/>
        <v>0</v>
      </c>
      <c r="H213" s="48"/>
    </row>
    <row r="214" spans="1:8" ht="18" customHeight="1">
      <c r="A214" s="278" t="s">
        <v>357</v>
      </c>
      <c r="B214" s="268" t="s">
        <v>108</v>
      </c>
      <c r="C214" s="261">
        <v>1035</v>
      </c>
      <c r="D214" s="195">
        <f>SUM(D215:D224)</f>
        <v>6765.2</v>
      </c>
      <c r="E214" s="195"/>
      <c r="F214" s="195"/>
      <c r="G214" s="52">
        <f t="shared" si="39"/>
        <v>0</v>
      </c>
      <c r="H214" s="52"/>
    </row>
    <row r="215" spans="1:8" ht="18" customHeight="1">
      <c r="A215" s="279"/>
      <c r="B215" s="165" t="s">
        <v>162</v>
      </c>
      <c r="C215" s="238"/>
      <c r="D215" s="103">
        <v>222.8</v>
      </c>
      <c r="E215" s="160"/>
      <c r="F215" s="160"/>
      <c r="G215" s="48">
        <f t="shared" si="39"/>
        <v>0</v>
      </c>
      <c r="H215" s="48"/>
    </row>
    <row r="216" spans="1:8" ht="18" customHeight="1">
      <c r="A216" s="279"/>
      <c r="B216" s="165" t="s">
        <v>148</v>
      </c>
      <c r="C216" s="238"/>
      <c r="D216" s="103">
        <v>2717.1</v>
      </c>
      <c r="E216" s="160"/>
      <c r="F216" s="160"/>
      <c r="G216" s="48">
        <f t="shared" si="39"/>
        <v>0</v>
      </c>
      <c r="H216" s="48"/>
    </row>
    <row r="217" spans="1:8" ht="18" customHeight="1">
      <c r="A217" s="279"/>
      <c r="B217" s="165" t="s">
        <v>149</v>
      </c>
      <c r="C217" s="238"/>
      <c r="D217" s="103">
        <v>203.8</v>
      </c>
      <c r="E217" s="160"/>
      <c r="F217" s="160"/>
      <c r="G217" s="48">
        <f t="shared" si="39"/>
        <v>0</v>
      </c>
      <c r="H217" s="48"/>
    </row>
    <row r="218" spans="1:8" ht="18" customHeight="1">
      <c r="A218" s="279"/>
      <c r="B218" s="165" t="s">
        <v>150</v>
      </c>
      <c r="C218" s="238"/>
      <c r="D218" s="103">
        <v>1569.5</v>
      </c>
      <c r="E218" s="160"/>
      <c r="F218" s="160"/>
      <c r="G218" s="48">
        <f t="shared" si="39"/>
        <v>0</v>
      </c>
      <c r="H218" s="48"/>
    </row>
    <row r="219" spans="1:8" ht="18" customHeight="1">
      <c r="A219" s="279"/>
      <c r="B219" s="165" t="s">
        <v>151</v>
      </c>
      <c r="C219" s="238"/>
      <c r="D219" s="103">
        <v>203.2</v>
      </c>
      <c r="E219" s="160"/>
      <c r="F219" s="160"/>
      <c r="G219" s="48">
        <f t="shared" si="39"/>
        <v>0</v>
      </c>
      <c r="H219" s="48"/>
    </row>
    <row r="220" spans="1:8" ht="18" customHeight="1">
      <c r="A220" s="279"/>
      <c r="B220" s="90" t="s">
        <v>128</v>
      </c>
      <c r="C220" s="44"/>
      <c r="D220" s="160">
        <v>41.7</v>
      </c>
      <c r="E220" s="160"/>
      <c r="F220" s="160"/>
      <c r="G220" s="48"/>
      <c r="H220" s="48"/>
    </row>
    <row r="221" spans="1:8" ht="18" customHeight="1">
      <c r="A221" s="279"/>
      <c r="B221" s="49" t="s">
        <v>158</v>
      </c>
      <c r="C221" s="47"/>
      <c r="D221" s="166">
        <v>269</v>
      </c>
      <c r="E221" s="160"/>
      <c r="F221" s="160"/>
      <c r="G221" s="48"/>
      <c r="H221" s="48"/>
    </row>
    <row r="222" spans="1:8" ht="18" customHeight="1">
      <c r="A222" s="279"/>
      <c r="B222" s="165" t="s">
        <v>161</v>
      </c>
      <c r="C222" s="44"/>
      <c r="D222" s="160">
        <v>677.9</v>
      </c>
      <c r="E222" s="160"/>
      <c r="F222" s="160"/>
      <c r="G222" s="48"/>
      <c r="H222" s="48"/>
    </row>
    <row r="223" spans="1:8" ht="38.25" customHeight="1">
      <c r="A223" s="279"/>
      <c r="B223" s="90" t="s">
        <v>179</v>
      </c>
      <c r="C223" s="44"/>
      <c r="D223" s="160">
        <v>360.2</v>
      </c>
      <c r="E223" s="160"/>
      <c r="F223" s="160"/>
      <c r="G223" s="48"/>
      <c r="H223" s="48"/>
    </row>
    <row r="224" spans="1:8" ht="39.75" customHeight="1">
      <c r="A224" s="279"/>
      <c r="B224" s="167" t="s">
        <v>273</v>
      </c>
      <c r="C224" s="44"/>
      <c r="D224" s="160">
        <v>500</v>
      </c>
      <c r="E224" s="160"/>
      <c r="F224" s="160"/>
      <c r="G224" s="48"/>
      <c r="H224" s="48"/>
    </row>
    <row r="225" spans="1:8" ht="40.5" customHeight="1">
      <c r="A225" s="277" t="s">
        <v>124</v>
      </c>
      <c r="B225" s="159" t="s">
        <v>274</v>
      </c>
      <c r="C225" s="209"/>
      <c r="D225" s="183"/>
      <c r="E225" s="162"/>
      <c r="F225" s="162">
        <f>F226</f>
        <v>222</v>
      </c>
      <c r="G225" s="45">
        <f t="shared" si="39"/>
        <v>222</v>
      </c>
      <c r="H225" s="48"/>
    </row>
    <row r="226" spans="1:8" ht="37.5">
      <c r="A226" s="277" t="s">
        <v>94</v>
      </c>
      <c r="B226" s="159" t="s">
        <v>78</v>
      </c>
      <c r="C226" s="65">
        <v>1010</v>
      </c>
      <c r="D226" s="183"/>
      <c r="E226" s="183"/>
      <c r="F226" s="162">
        <f>F227</f>
        <v>222</v>
      </c>
      <c r="G226" s="45">
        <f t="shared" si="39"/>
        <v>222</v>
      </c>
      <c r="H226" s="48"/>
    </row>
    <row r="227" spans="1:8">
      <c r="A227" s="278" t="s">
        <v>275</v>
      </c>
      <c r="B227" s="191" t="s">
        <v>95</v>
      </c>
      <c r="C227" s="261">
        <v>1011</v>
      </c>
      <c r="D227" s="273"/>
      <c r="E227" s="195"/>
      <c r="F227" s="195">
        <f>F228</f>
        <v>222</v>
      </c>
      <c r="G227" s="52">
        <f t="shared" si="39"/>
        <v>222</v>
      </c>
      <c r="H227" s="52"/>
    </row>
    <row r="228" spans="1:8">
      <c r="A228" s="279"/>
      <c r="B228" s="90" t="s">
        <v>158</v>
      </c>
      <c r="C228" s="44"/>
      <c r="D228" s="103"/>
      <c r="E228" s="160"/>
      <c r="F228" s="160">
        <v>222</v>
      </c>
      <c r="G228" s="48">
        <f t="shared" si="39"/>
        <v>222</v>
      </c>
      <c r="H228" s="48"/>
    </row>
    <row r="229" spans="1:8" ht="18.75" customHeight="1">
      <c r="A229" s="280" t="s">
        <v>125</v>
      </c>
      <c r="B229" s="201" t="s">
        <v>251</v>
      </c>
      <c r="C229" s="65"/>
      <c r="D229" s="162">
        <f>SUM(D231,D237,D244)</f>
        <v>164.3</v>
      </c>
      <c r="E229" s="162">
        <f t="shared" ref="E229:F229" si="45">SUM(E231,E237,E244)</f>
        <v>170.1</v>
      </c>
      <c r="F229" s="162">
        <f t="shared" si="45"/>
        <v>135.00000000000003</v>
      </c>
      <c r="G229" s="45">
        <f t="shared" si="39"/>
        <v>-35.099999999999966</v>
      </c>
      <c r="H229" s="45">
        <f t="shared" si="41"/>
        <v>79.365079365079382</v>
      </c>
    </row>
    <row r="230" spans="1:8" ht="18.75" customHeight="1">
      <c r="A230" s="281"/>
      <c r="B230" s="200" t="s">
        <v>74</v>
      </c>
      <c r="C230" s="65"/>
      <c r="D230" s="162"/>
      <c r="E230" s="162"/>
      <c r="F230" s="162"/>
      <c r="G230" s="48">
        <f t="shared" si="39"/>
        <v>0</v>
      </c>
      <c r="H230" s="48"/>
    </row>
    <row r="231" spans="1:8" ht="37.5">
      <c r="A231" s="280" t="s">
        <v>276</v>
      </c>
      <c r="B231" s="201" t="s">
        <v>78</v>
      </c>
      <c r="C231" s="65">
        <v>1010</v>
      </c>
      <c r="D231" s="162">
        <f>D233+D234+D235+D236</f>
        <v>0</v>
      </c>
      <c r="E231" s="160"/>
      <c r="F231" s="162">
        <f>F233+F234+F235+F236</f>
        <v>135.00000000000003</v>
      </c>
      <c r="G231" s="45">
        <f t="shared" si="39"/>
        <v>135.00000000000003</v>
      </c>
      <c r="H231" s="48"/>
    </row>
    <row r="232" spans="1:8" ht="18" customHeight="1">
      <c r="A232" s="274" t="s">
        <v>277</v>
      </c>
      <c r="B232" s="191" t="s">
        <v>95</v>
      </c>
      <c r="C232" s="261">
        <v>1011</v>
      </c>
      <c r="D232" s="195"/>
      <c r="E232" s="195"/>
      <c r="F232" s="195">
        <f>SUM(F233:F236)</f>
        <v>135.00000000000003</v>
      </c>
      <c r="G232" s="52">
        <f t="shared" si="39"/>
        <v>135.00000000000003</v>
      </c>
      <c r="H232" s="52"/>
    </row>
    <row r="233" spans="1:8" ht="18" customHeight="1">
      <c r="A233" s="281"/>
      <c r="B233" s="90" t="s">
        <v>148</v>
      </c>
      <c r="C233" s="44"/>
      <c r="D233" s="160"/>
      <c r="E233" s="160"/>
      <c r="F233" s="160">
        <v>9.6999999999999993</v>
      </c>
      <c r="G233" s="48">
        <f t="shared" si="39"/>
        <v>9.6999999999999993</v>
      </c>
      <c r="H233" s="48"/>
    </row>
    <row r="234" spans="1:8" ht="18" customHeight="1">
      <c r="A234" s="281"/>
      <c r="B234" s="90" t="s">
        <v>149</v>
      </c>
      <c r="C234" s="44"/>
      <c r="D234" s="160"/>
      <c r="E234" s="160"/>
      <c r="F234" s="160">
        <v>2.1</v>
      </c>
      <c r="G234" s="48">
        <f t="shared" si="39"/>
        <v>2.1</v>
      </c>
      <c r="H234" s="48"/>
    </row>
    <row r="235" spans="1:8" ht="18" customHeight="1">
      <c r="A235" s="281"/>
      <c r="B235" s="90" t="s">
        <v>150</v>
      </c>
      <c r="C235" s="44"/>
      <c r="D235" s="160"/>
      <c r="E235" s="160"/>
      <c r="F235" s="160">
        <v>122.9</v>
      </c>
      <c r="G235" s="48">
        <f t="shared" ref="G235:G272" si="46">F235-E235</f>
        <v>122.9</v>
      </c>
      <c r="H235" s="48"/>
    </row>
    <row r="236" spans="1:8" ht="18" customHeight="1">
      <c r="A236" s="281"/>
      <c r="B236" s="90" t="s">
        <v>151</v>
      </c>
      <c r="C236" s="44"/>
      <c r="D236" s="160"/>
      <c r="E236" s="160"/>
      <c r="F236" s="160">
        <v>0.3</v>
      </c>
      <c r="G236" s="48">
        <f t="shared" si="46"/>
        <v>0.3</v>
      </c>
      <c r="H236" s="48"/>
    </row>
    <row r="237" spans="1:8" ht="18" customHeight="1">
      <c r="A237" s="280" t="s">
        <v>278</v>
      </c>
      <c r="B237" s="201" t="s">
        <v>79</v>
      </c>
      <c r="C237" s="65">
        <v>1020</v>
      </c>
      <c r="D237" s="162">
        <f>D239+D240+D241+D242</f>
        <v>0</v>
      </c>
      <c r="E237" s="162">
        <f>E239+E240+E241+E242</f>
        <v>170.1</v>
      </c>
      <c r="F237" s="162">
        <f>F239+F240+F241+F242+F243</f>
        <v>0</v>
      </c>
      <c r="G237" s="45">
        <f t="shared" si="46"/>
        <v>-170.1</v>
      </c>
      <c r="H237" s="45">
        <f t="shared" ref="H237:H250" si="47">(F237/E237)*100</f>
        <v>0</v>
      </c>
    </row>
    <row r="238" spans="1:8" ht="18" customHeight="1">
      <c r="A238" s="274" t="s">
        <v>425</v>
      </c>
      <c r="B238" s="263" t="s">
        <v>185</v>
      </c>
      <c r="C238" s="261">
        <v>1025</v>
      </c>
      <c r="D238" s="195"/>
      <c r="E238" s="195">
        <f>E239+E240+E241+E242+E243</f>
        <v>170.1</v>
      </c>
      <c r="F238" s="195">
        <f>F239+F240+F241+F242+F243</f>
        <v>0</v>
      </c>
      <c r="G238" s="52">
        <f t="shared" si="46"/>
        <v>-170.1</v>
      </c>
      <c r="H238" s="52">
        <f t="shared" si="47"/>
        <v>0</v>
      </c>
    </row>
    <row r="239" spans="1:8" ht="18" customHeight="1">
      <c r="A239" s="281"/>
      <c r="B239" s="90" t="s">
        <v>148</v>
      </c>
      <c r="C239" s="44"/>
      <c r="D239" s="160"/>
      <c r="E239" s="160">
        <v>10.5</v>
      </c>
      <c r="F239" s="160"/>
      <c r="G239" s="48">
        <f t="shared" si="46"/>
        <v>-10.5</v>
      </c>
      <c r="H239" s="48">
        <f t="shared" si="47"/>
        <v>0</v>
      </c>
    </row>
    <row r="240" spans="1:8" ht="18" customHeight="1">
      <c r="A240" s="281"/>
      <c r="B240" s="90" t="s">
        <v>149</v>
      </c>
      <c r="C240" s="44"/>
      <c r="D240" s="160"/>
      <c r="E240" s="160">
        <v>2.9</v>
      </c>
      <c r="F240" s="160"/>
      <c r="G240" s="48">
        <f t="shared" si="46"/>
        <v>-2.9</v>
      </c>
      <c r="H240" s="48">
        <f t="shared" si="47"/>
        <v>0</v>
      </c>
    </row>
    <row r="241" spans="1:8" ht="18" customHeight="1">
      <c r="A241" s="281"/>
      <c r="B241" s="90" t="s">
        <v>150</v>
      </c>
      <c r="C241" s="44"/>
      <c r="D241" s="160"/>
      <c r="E241" s="160">
        <v>156.19999999999999</v>
      </c>
      <c r="F241" s="160"/>
      <c r="G241" s="48">
        <f t="shared" si="46"/>
        <v>-156.19999999999999</v>
      </c>
      <c r="H241" s="48">
        <f t="shared" si="47"/>
        <v>0</v>
      </c>
    </row>
    <row r="242" spans="1:8" ht="18" customHeight="1">
      <c r="A242" s="281"/>
      <c r="B242" s="90" t="s">
        <v>151</v>
      </c>
      <c r="C242" s="44"/>
      <c r="D242" s="160"/>
      <c r="E242" s="160">
        <v>0.5</v>
      </c>
      <c r="F242" s="160"/>
      <c r="G242" s="48">
        <f t="shared" si="46"/>
        <v>-0.5</v>
      </c>
      <c r="H242" s="48">
        <f t="shared" si="47"/>
        <v>0</v>
      </c>
    </row>
    <row r="243" spans="1:8" ht="18" customHeight="1">
      <c r="A243" s="281"/>
      <c r="B243" s="90" t="s">
        <v>39</v>
      </c>
      <c r="C243" s="44"/>
      <c r="D243" s="160"/>
      <c r="E243" s="160"/>
      <c r="F243" s="160"/>
      <c r="G243" s="48">
        <f t="shared" si="46"/>
        <v>0</v>
      </c>
      <c r="H243" s="48"/>
    </row>
    <row r="244" spans="1:8" ht="18" customHeight="1">
      <c r="A244" s="280" t="s">
        <v>427</v>
      </c>
      <c r="B244" s="168" t="s">
        <v>262</v>
      </c>
      <c r="C244" s="65">
        <v>1030</v>
      </c>
      <c r="D244" s="162">
        <f>SUM(D245)</f>
        <v>164.3</v>
      </c>
      <c r="E244" s="162">
        <f t="shared" ref="E244:H244" si="48">SUM(E245)</f>
        <v>0</v>
      </c>
      <c r="F244" s="162">
        <f t="shared" si="48"/>
        <v>0</v>
      </c>
      <c r="G244" s="162">
        <f t="shared" si="48"/>
        <v>0</v>
      </c>
      <c r="H244" s="162">
        <f t="shared" si="48"/>
        <v>0</v>
      </c>
    </row>
    <row r="245" spans="1:8" ht="18" customHeight="1">
      <c r="A245" s="274" t="s">
        <v>426</v>
      </c>
      <c r="B245" s="268" t="s">
        <v>262</v>
      </c>
      <c r="C245" s="261">
        <v>1035</v>
      </c>
      <c r="D245" s="195">
        <f>D246+D247+D248+D249</f>
        <v>164.3</v>
      </c>
      <c r="E245" s="195"/>
      <c r="F245" s="195"/>
      <c r="G245" s="52"/>
      <c r="H245" s="52"/>
    </row>
    <row r="246" spans="1:8" ht="18" customHeight="1">
      <c r="A246" s="281"/>
      <c r="B246" s="90" t="s">
        <v>148</v>
      </c>
      <c r="C246" s="44"/>
      <c r="D246" s="160">
        <v>10.5</v>
      </c>
      <c r="E246" s="160"/>
      <c r="F246" s="160"/>
      <c r="G246" s="48"/>
      <c r="H246" s="48"/>
    </row>
    <row r="247" spans="1:8" ht="18" customHeight="1">
      <c r="A247" s="281"/>
      <c r="B247" s="90" t="s">
        <v>149</v>
      </c>
      <c r="C247" s="44"/>
      <c r="D247" s="160">
        <v>2.9</v>
      </c>
      <c r="E247" s="160"/>
      <c r="F247" s="160"/>
      <c r="G247" s="48"/>
      <c r="H247" s="48"/>
    </row>
    <row r="248" spans="1:8" ht="18" customHeight="1">
      <c r="A248" s="281"/>
      <c r="B248" s="90" t="s">
        <v>150</v>
      </c>
      <c r="C248" s="44"/>
      <c r="D248" s="160">
        <v>150.4</v>
      </c>
      <c r="E248" s="160"/>
      <c r="F248" s="160"/>
      <c r="G248" s="48"/>
      <c r="H248" s="48"/>
    </row>
    <row r="249" spans="1:8" ht="18" customHeight="1">
      <c r="A249" s="281"/>
      <c r="B249" s="90" t="s">
        <v>151</v>
      </c>
      <c r="C249" s="44"/>
      <c r="D249" s="160">
        <v>0.5</v>
      </c>
      <c r="E249" s="160"/>
      <c r="F249" s="160"/>
      <c r="G249" s="48"/>
      <c r="H249" s="48"/>
    </row>
    <row r="250" spans="1:8" ht="18" customHeight="1">
      <c r="A250" s="280" t="s">
        <v>165</v>
      </c>
      <c r="B250" s="201" t="s">
        <v>164</v>
      </c>
      <c r="C250" s="65"/>
      <c r="D250" s="162">
        <f>SUM(D251,D254,D257)</f>
        <v>9.5</v>
      </c>
      <c r="E250" s="162">
        <f t="shared" ref="E250:F250" si="49">SUM(E251,E254,E257)</f>
        <v>9.6</v>
      </c>
      <c r="F250" s="162">
        <f t="shared" si="49"/>
        <v>12.9</v>
      </c>
      <c r="G250" s="45">
        <f t="shared" si="46"/>
        <v>3.3000000000000007</v>
      </c>
      <c r="H250" s="45">
        <f t="shared" si="47"/>
        <v>134.375</v>
      </c>
    </row>
    <row r="251" spans="1:8" ht="37.5">
      <c r="A251" s="280" t="s">
        <v>279</v>
      </c>
      <c r="B251" s="201" t="s">
        <v>78</v>
      </c>
      <c r="C251" s="65">
        <v>1010</v>
      </c>
      <c r="D251" s="162">
        <f>SUM(D252)</f>
        <v>0</v>
      </c>
      <c r="E251" s="162">
        <f>SUM(E252)</f>
        <v>0</v>
      </c>
      <c r="F251" s="162">
        <f>F253</f>
        <v>12.9</v>
      </c>
      <c r="G251" s="45">
        <f t="shared" si="46"/>
        <v>12.9</v>
      </c>
      <c r="H251" s="48"/>
    </row>
    <row r="252" spans="1:8" ht="18" customHeight="1">
      <c r="A252" s="274" t="s">
        <v>280</v>
      </c>
      <c r="B252" s="191" t="s">
        <v>95</v>
      </c>
      <c r="C252" s="261">
        <v>1011</v>
      </c>
      <c r="D252" s="195">
        <f>SUM(D253)</f>
        <v>0</v>
      </c>
      <c r="E252" s="195">
        <f>SUM(E253)</f>
        <v>0</v>
      </c>
      <c r="F252" s="195">
        <f>F253</f>
        <v>12.9</v>
      </c>
      <c r="G252" s="52">
        <f t="shared" si="46"/>
        <v>12.9</v>
      </c>
      <c r="H252" s="52"/>
    </row>
    <row r="253" spans="1:8" ht="18" customHeight="1">
      <c r="A253" s="280"/>
      <c r="B253" s="90" t="s">
        <v>176</v>
      </c>
      <c r="C253" s="65"/>
      <c r="D253" s="160"/>
      <c r="E253" s="162"/>
      <c r="F253" s="160">
        <v>12.9</v>
      </c>
      <c r="G253" s="48">
        <f t="shared" si="46"/>
        <v>12.9</v>
      </c>
      <c r="H253" s="48"/>
    </row>
    <row r="254" spans="1:8" ht="18" customHeight="1">
      <c r="A254" s="280" t="s">
        <v>281</v>
      </c>
      <c r="B254" s="201" t="s">
        <v>79</v>
      </c>
      <c r="C254" s="65">
        <v>1020</v>
      </c>
      <c r="D254" s="162">
        <f>D255</f>
        <v>0</v>
      </c>
      <c r="E254" s="162">
        <f t="shared" ref="E254:E255" si="50">E255</f>
        <v>9.6</v>
      </c>
      <c r="F254" s="160"/>
      <c r="G254" s="48"/>
      <c r="H254" s="48"/>
    </row>
    <row r="255" spans="1:8" ht="18" customHeight="1">
      <c r="A255" s="274" t="s">
        <v>282</v>
      </c>
      <c r="B255" s="191" t="s">
        <v>95</v>
      </c>
      <c r="C255" s="261">
        <v>1021</v>
      </c>
      <c r="D255" s="195">
        <f>D256</f>
        <v>0</v>
      </c>
      <c r="E255" s="195">
        <f t="shared" si="50"/>
        <v>9.6</v>
      </c>
      <c r="F255" s="195"/>
      <c r="G255" s="52"/>
      <c r="H255" s="52"/>
    </row>
    <row r="256" spans="1:8" ht="18" customHeight="1">
      <c r="A256" s="281"/>
      <c r="B256" s="90" t="s">
        <v>176</v>
      </c>
      <c r="C256" s="44"/>
      <c r="D256" s="160"/>
      <c r="E256" s="160">
        <v>9.6</v>
      </c>
      <c r="F256" s="160"/>
      <c r="G256" s="48"/>
      <c r="H256" s="48"/>
    </row>
    <row r="257" spans="1:8" ht="18" customHeight="1">
      <c r="A257" s="280" t="s">
        <v>283</v>
      </c>
      <c r="B257" s="168" t="s">
        <v>262</v>
      </c>
      <c r="C257" s="65">
        <v>1030</v>
      </c>
      <c r="D257" s="162">
        <f>SUM(D258)</f>
        <v>9.5</v>
      </c>
      <c r="E257" s="162">
        <f t="shared" ref="E257:H258" si="51">SUM(E258)</f>
        <v>0</v>
      </c>
      <c r="F257" s="162">
        <f t="shared" si="51"/>
        <v>0</v>
      </c>
      <c r="G257" s="162">
        <f t="shared" si="51"/>
        <v>0</v>
      </c>
      <c r="H257" s="162">
        <f t="shared" si="51"/>
        <v>0</v>
      </c>
    </row>
    <row r="258" spans="1:8" ht="18" customHeight="1">
      <c r="A258" s="274" t="s">
        <v>435</v>
      </c>
      <c r="B258" s="268" t="s">
        <v>262</v>
      </c>
      <c r="C258" s="261">
        <v>1035</v>
      </c>
      <c r="D258" s="195">
        <f>SUM(D259)</f>
        <v>9.5</v>
      </c>
      <c r="E258" s="195">
        <f>SUM(E259)</f>
        <v>0</v>
      </c>
      <c r="F258" s="195">
        <f t="shared" si="51"/>
        <v>0</v>
      </c>
      <c r="G258" s="195">
        <f t="shared" si="51"/>
        <v>0</v>
      </c>
      <c r="H258" s="195">
        <f t="shared" si="51"/>
        <v>0</v>
      </c>
    </row>
    <row r="259" spans="1:8" ht="18" customHeight="1">
      <c r="A259" s="281"/>
      <c r="B259" s="90" t="s">
        <v>176</v>
      </c>
      <c r="C259" s="44"/>
      <c r="D259" s="160">
        <v>9.5</v>
      </c>
      <c r="E259" s="160">
        <v>0</v>
      </c>
      <c r="F259" s="160">
        <v>0</v>
      </c>
      <c r="G259" s="160">
        <v>0</v>
      </c>
      <c r="H259" s="160">
        <v>0</v>
      </c>
    </row>
    <row r="260" spans="1:8" ht="18" customHeight="1">
      <c r="A260" s="284" t="s">
        <v>166</v>
      </c>
      <c r="B260" s="159" t="s">
        <v>126</v>
      </c>
      <c r="C260" s="65"/>
      <c r="D260" s="162">
        <f>SUM(D262,D275,D280)</f>
        <v>5446.0000000000009</v>
      </c>
      <c r="E260" s="162">
        <f t="shared" ref="E260:F260" si="52">SUM(E262,E275,E280)</f>
        <v>0</v>
      </c>
      <c r="F260" s="162">
        <f t="shared" si="52"/>
        <v>4760.2999999999993</v>
      </c>
      <c r="G260" s="45">
        <f t="shared" si="46"/>
        <v>4760.2999999999993</v>
      </c>
      <c r="H260" s="48"/>
    </row>
    <row r="261" spans="1:8" ht="18" customHeight="1">
      <c r="A261" s="284"/>
      <c r="B261" s="200" t="s">
        <v>74</v>
      </c>
      <c r="C261" s="44"/>
      <c r="D261" s="160"/>
      <c r="E261" s="160"/>
      <c r="F261" s="160"/>
      <c r="G261" s="48">
        <f t="shared" si="46"/>
        <v>0</v>
      </c>
      <c r="H261" s="48"/>
    </row>
    <row r="262" spans="1:8" ht="37.5">
      <c r="A262" s="284" t="s">
        <v>254</v>
      </c>
      <c r="B262" s="159" t="s">
        <v>78</v>
      </c>
      <c r="C262" s="65">
        <v>1010</v>
      </c>
      <c r="D262" s="162">
        <f>SUM(D263,D273)</f>
        <v>0</v>
      </c>
      <c r="E262" s="162">
        <f t="shared" ref="E262:F262" si="53">SUM(E263,E273)</f>
        <v>0</v>
      </c>
      <c r="F262" s="162">
        <f t="shared" si="53"/>
        <v>4495.0999999999995</v>
      </c>
      <c r="G262" s="45">
        <f t="shared" si="46"/>
        <v>4495.0999999999995</v>
      </c>
      <c r="H262" s="45"/>
    </row>
    <row r="263" spans="1:8" ht="18" customHeight="1">
      <c r="A263" s="282" t="s">
        <v>358</v>
      </c>
      <c r="B263" s="191" t="s">
        <v>95</v>
      </c>
      <c r="C263" s="261">
        <v>1011</v>
      </c>
      <c r="D263" s="195">
        <f>SUM(D264:D272)</f>
        <v>0</v>
      </c>
      <c r="E263" s="195">
        <f>SUM(E264:E272)</f>
        <v>0</v>
      </c>
      <c r="F263" s="195">
        <f>SUM(F264:F272)</f>
        <v>4432.2</v>
      </c>
      <c r="G263" s="52">
        <f t="shared" si="46"/>
        <v>4432.2</v>
      </c>
      <c r="H263" s="52"/>
    </row>
    <row r="264" spans="1:8" ht="18" customHeight="1">
      <c r="A264" s="284"/>
      <c r="B264" s="90" t="s">
        <v>288</v>
      </c>
      <c r="C264" s="65"/>
      <c r="D264" s="160"/>
      <c r="E264" s="160"/>
      <c r="F264" s="160">
        <v>688.2</v>
      </c>
      <c r="G264" s="48">
        <f t="shared" si="46"/>
        <v>688.2</v>
      </c>
      <c r="H264" s="48"/>
    </row>
    <row r="265" spans="1:8" ht="18" customHeight="1">
      <c r="A265" s="284"/>
      <c r="B265" s="90" t="s">
        <v>359</v>
      </c>
      <c r="C265" s="44"/>
      <c r="D265" s="160"/>
      <c r="E265" s="160"/>
      <c r="F265" s="206">
        <v>308.5</v>
      </c>
      <c r="G265" s="48">
        <f t="shared" si="46"/>
        <v>308.5</v>
      </c>
      <c r="H265" s="48"/>
    </row>
    <row r="266" spans="1:8" ht="18" customHeight="1">
      <c r="A266" s="284"/>
      <c r="B266" s="90" t="s">
        <v>360</v>
      </c>
      <c r="C266" s="44"/>
      <c r="D266" s="160"/>
      <c r="E266" s="160"/>
      <c r="F266" s="206">
        <v>207.4</v>
      </c>
      <c r="G266" s="48">
        <f t="shared" si="46"/>
        <v>207.4</v>
      </c>
      <c r="H266" s="48"/>
    </row>
    <row r="267" spans="1:8" ht="18" customHeight="1">
      <c r="A267" s="284"/>
      <c r="B267" s="90" t="s">
        <v>174</v>
      </c>
      <c r="C267" s="44"/>
      <c r="D267" s="160"/>
      <c r="E267" s="160"/>
      <c r="F267" s="206">
        <v>97.2</v>
      </c>
      <c r="G267" s="48">
        <f t="shared" si="46"/>
        <v>97.2</v>
      </c>
      <c r="H267" s="48"/>
    </row>
    <row r="268" spans="1:8" ht="18" customHeight="1">
      <c r="A268" s="284"/>
      <c r="B268" s="90" t="s">
        <v>175</v>
      </c>
      <c r="C268" s="44"/>
      <c r="D268" s="160"/>
      <c r="E268" s="160"/>
      <c r="F268" s="206">
        <v>45.2</v>
      </c>
      <c r="G268" s="48">
        <f t="shared" si="46"/>
        <v>45.2</v>
      </c>
      <c r="H268" s="48"/>
    </row>
    <row r="269" spans="1:8" ht="18" customHeight="1">
      <c r="A269" s="284"/>
      <c r="B269" s="90" t="s">
        <v>361</v>
      </c>
      <c r="C269" s="44"/>
      <c r="D269" s="160"/>
      <c r="E269" s="160"/>
      <c r="F269" s="206">
        <v>7.4</v>
      </c>
      <c r="G269" s="48">
        <f t="shared" si="46"/>
        <v>7.4</v>
      </c>
      <c r="H269" s="48"/>
    </row>
    <row r="270" spans="1:8" ht="18" customHeight="1">
      <c r="A270" s="284"/>
      <c r="B270" s="90" t="s">
        <v>177</v>
      </c>
      <c r="C270" s="44"/>
      <c r="D270" s="160"/>
      <c r="E270" s="160"/>
      <c r="F270" s="206">
        <v>80.8</v>
      </c>
      <c r="G270" s="48">
        <f t="shared" si="46"/>
        <v>80.8</v>
      </c>
      <c r="H270" s="48"/>
    </row>
    <row r="271" spans="1:8" ht="18" customHeight="1">
      <c r="A271" s="284"/>
      <c r="B271" s="90" t="s">
        <v>128</v>
      </c>
      <c r="C271" s="176"/>
      <c r="D271" s="160"/>
      <c r="E271" s="160"/>
      <c r="F271" s="206">
        <v>2914.3</v>
      </c>
      <c r="G271" s="48">
        <f t="shared" si="46"/>
        <v>2914.3</v>
      </c>
      <c r="H271" s="48"/>
    </row>
    <row r="272" spans="1:8" ht="18" customHeight="1">
      <c r="A272" s="284"/>
      <c r="B272" s="90" t="s">
        <v>158</v>
      </c>
      <c r="C272" s="44"/>
      <c r="D272" s="160"/>
      <c r="E272" s="160"/>
      <c r="F272" s="206">
        <v>83.2</v>
      </c>
      <c r="G272" s="48">
        <f t="shared" si="46"/>
        <v>83.2</v>
      </c>
      <c r="H272" s="48"/>
    </row>
    <row r="273" spans="1:8" ht="18" customHeight="1">
      <c r="A273" s="274" t="s">
        <v>429</v>
      </c>
      <c r="B273" s="191" t="s">
        <v>284</v>
      </c>
      <c r="C273" s="275">
        <v>1015</v>
      </c>
      <c r="D273" s="195">
        <f>SUM(D274)</f>
        <v>0</v>
      </c>
      <c r="E273" s="195">
        <f>SUM(E274)</f>
        <v>0</v>
      </c>
      <c r="F273" s="269">
        <f>F274</f>
        <v>62.9</v>
      </c>
      <c r="G273" s="52"/>
      <c r="H273" s="52"/>
    </row>
    <row r="274" spans="1:8" ht="18" customHeight="1">
      <c r="A274" s="280"/>
      <c r="B274" s="90" t="s">
        <v>225</v>
      </c>
      <c r="C274" s="44"/>
      <c r="D274" s="160"/>
      <c r="E274" s="160"/>
      <c r="F274" s="206">
        <v>62.9</v>
      </c>
      <c r="G274" s="48"/>
      <c r="H274" s="48"/>
    </row>
    <row r="275" spans="1:8" ht="18" customHeight="1">
      <c r="A275" s="284" t="s">
        <v>255</v>
      </c>
      <c r="B275" s="201" t="s">
        <v>79</v>
      </c>
      <c r="C275" s="65">
        <v>1020</v>
      </c>
      <c r="D275" s="160">
        <f>SUM(D278)</f>
        <v>0</v>
      </c>
      <c r="E275" s="160">
        <f>SUM(E278)</f>
        <v>0</v>
      </c>
      <c r="F275" s="162">
        <f>SUM(F276,F278)</f>
        <v>116</v>
      </c>
      <c r="G275" s="48"/>
      <c r="H275" s="48"/>
    </row>
    <row r="276" spans="1:8" ht="18" customHeight="1">
      <c r="A276" s="282" t="s">
        <v>445</v>
      </c>
      <c r="B276" s="191" t="s">
        <v>95</v>
      </c>
      <c r="C276" s="261">
        <v>1021</v>
      </c>
      <c r="D276" s="195"/>
      <c r="E276" s="195"/>
      <c r="F276" s="195">
        <f>SUM(F277)</f>
        <v>15.3</v>
      </c>
      <c r="G276" s="52"/>
      <c r="H276" s="52"/>
    </row>
    <row r="277" spans="1:8" ht="18" customHeight="1">
      <c r="A277" s="282"/>
      <c r="B277" s="308" t="s">
        <v>131</v>
      </c>
      <c r="C277" s="261"/>
      <c r="D277" s="195"/>
      <c r="E277" s="195"/>
      <c r="F277" s="160">
        <v>15.3</v>
      </c>
      <c r="G277" s="52"/>
      <c r="H277" s="52"/>
    </row>
    <row r="278" spans="1:8" ht="18" customHeight="1">
      <c r="A278" s="274" t="s">
        <v>430</v>
      </c>
      <c r="B278" s="263" t="s">
        <v>286</v>
      </c>
      <c r="C278" s="261">
        <v>1025</v>
      </c>
      <c r="D278" s="195">
        <f>SUM(D279)</f>
        <v>0</v>
      </c>
      <c r="E278" s="195"/>
      <c r="F278" s="195">
        <f>F279</f>
        <v>100.7</v>
      </c>
      <c r="G278" s="52"/>
      <c r="H278" s="52"/>
    </row>
    <row r="279" spans="1:8" ht="18" customHeight="1">
      <c r="A279" s="284"/>
      <c r="B279" s="90" t="s">
        <v>287</v>
      </c>
      <c r="C279" s="65"/>
      <c r="D279" s="160"/>
      <c r="E279" s="160"/>
      <c r="F279" s="160">
        <v>100.7</v>
      </c>
      <c r="G279" s="48"/>
      <c r="H279" s="48"/>
    </row>
    <row r="280" spans="1:8" ht="18" customHeight="1">
      <c r="A280" s="284" t="s">
        <v>285</v>
      </c>
      <c r="B280" s="168" t="s">
        <v>10</v>
      </c>
      <c r="C280" s="65">
        <v>1030</v>
      </c>
      <c r="D280" s="162">
        <f>SUM(D281)</f>
        <v>5446.0000000000009</v>
      </c>
      <c r="E280" s="162">
        <f>SUM(E281)</f>
        <v>0</v>
      </c>
      <c r="F280" s="162">
        <f>F282</f>
        <v>149.19999999999999</v>
      </c>
      <c r="G280" s="45">
        <f t="shared" ref="G280:G283" si="54">F280-E280</f>
        <v>149.19999999999999</v>
      </c>
      <c r="H280" s="48"/>
    </row>
    <row r="281" spans="1:8" ht="18" customHeight="1">
      <c r="A281" s="274" t="s">
        <v>428</v>
      </c>
      <c r="B281" s="268" t="s">
        <v>262</v>
      </c>
      <c r="C281" s="261">
        <v>1035</v>
      </c>
      <c r="D281" s="195">
        <f>SUM(D282:D285)</f>
        <v>5446.0000000000009</v>
      </c>
      <c r="E281" s="195">
        <f>SUM(E282:E285)</f>
        <v>0</v>
      </c>
      <c r="F281" s="269">
        <v>149.19999999999999</v>
      </c>
      <c r="G281" s="52">
        <f t="shared" si="54"/>
        <v>149.19999999999999</v>
      </c>
      <c r="H281" s="52"/>
    </row>
    <row r="282" spans="1:8" ht="18" customHeight="1">
      <c r="A282" s="284"/>
      <c r="B282" s="90" t="s">
        <v>225</v>
      </c>
      <c r="C282" s="44"/>
      <c r="D282" s="160">
        <v>123.6</v>
      </c>
      <c r="E282" s="160"/>
      <c r="F282" s="206">
        <v>149.19999999999999</v>
      </c>
      <c r="G282" s="48">
        <f t="shared" si="54"/>
        <v>149.19999999999999</v>
      </c>
      <c r="H282" s="48"/>
    </row>
    <row r="283" spans="1:8" ht="18" customHeight="1">
      <c r="A283" s="283"/>
      <c r="B283" s="90" t="s">
        <v>288</v>
      </c>
      <c r="C283" s="65"/>
      <c r="D283" s="160">
        <v>970.5</v>
      </c>
      <c r="E283" s="160"/>
      <c r="F283" s="162"/>
      <c r="G283" s="48">
        <f t="shared" si="54"/>
        <v>0</v>
      </c>
      <c r="H283" s="48"/>
    </row>
    <row r="284" spans="1:8" ht="18" customHeight="1">
      <c r="A284" s="283"/>
      <c r="B284" s="90" t="s">
        <v>128</v>
      </c>
      <c r="C284" s="44"/>
      <c r="D284" s="160">
        <v>4304.1000000000004</v>
      </c>
      <c r="E284" s="160"/>
      <c r="F284" s="162"/>
      <c r="G284" s="48">
        <f t="shared" ref="G284:G308" si="55">F284-E284</f>
        <v>0</v>
      </c>
      <c r="H284" s="48"/>
    </row>
    <row r="285" spans="1:8" ht="18" customHeight="1">
      <c r="A285" s="283"/>
      <c r="B285" s="90" t="s">
        <v>158</v>
      </c>
      <c r="C285" s="44"/>
      <c r="D285" s="160">
        <v>47.8</v>
      </c>
      <c r="E285" s="160"/>
      <c r="F285" s="160"/>
      <c r="G285" s="48">
        <f t="shared" si="55"/>
        <v>0</v>
      </c>
      <c r="H285" s="48"/>
    </row>
    <row r="286" spans="1:8" ht="37.5">
      <c r="A286" s="280" t="s">
        <v>167</v>
      </c>
      <c r="B286" s="210" t="s">
        <v>289</v>
      </c>
      <c r="C286" s="65"/>
      <c r="D286" s="162"/>
      <c r="E286" s="162"/>
      <c r="F286" s="162">
        <v>19.399999999999999</v>
      </c>
      <c r="G286" s="45">
        <f t="shared" si="55"/>
        <v>19.399999999999999</v>
      </c>
      <c r="H286" s="48"/>
    </row>
    <row r="287" spans="1:8" ht="39.75" customHeight="1">
      <c r="A287" s="284" t="s">
        <v>256</v>
      </c>
      <c r="B287" s="159" t="s">
        <v>78</v>
      </c>
      <c r="C287" s="65">
        <v>1010</v>
      </c>
      <c r="D287" s="160">
        <f>SUM(D288)</f>
        <v>0</v>
      </c>
      <c r="E287" s="160">
        <f>SUM(E288)</f>
        <v>0</v>
      </c>
      <c r="F287" s="162">
        <v>19.399999999999999</v>
      </c>
      <c r="G287" s="45">
        <f t="shared" si="55"/>
        <v>19.399999999999999</v>
      </c>
      <c r="H287" s="48"/>
    </row>
    <row r="288" spans="1:8" ht="18" customHeight="1">
      <c r="A288" s="283" t="s">
        <v>290</v>
      </c>
      <c r="B288" s="191" t="s">
        <v>95</v>
      </c>
      <c r="C288" s="261">
        <v>1011</v>
      </c>
      <c r="D288" s="195">
        <f>SUM(D289)</f>
        <v>0</v>
      </c>
      <c r="E288" s="195">
        <f>SUM(E289)</f>
        <v>0</v>
      </c>
      <c r="F288" s="195">
        <v>19.399999999999999</v>
      </c>
      <c r="G288" s="52">
        <f t="shared" si="55"/>
        <v>19.399999999999999</v>
      </c>
      <c r="H288" s="52"/>
    </row>
    <row r="289" spans="1:8" ht="18" customHeight="1">
      <c r="A289" s="284"/>
      <c r="B289" s="99" t="s">
        <v>288</v>
      </c>
      <c r="C289" s="44"/>
      <c r="D289" s="160"/>
      <c r="E289" s="160"/>
      <c r="F289" s="160">
        <v>19.399999999999999</v>
      </c>
      <c r="G289" s="48">
        <f t="shared" si="55"/>
        <v>19.399999999999999</v>
      </c>
      <c r="H289" s="48"/>
    </row>
    <row r="290" spans="1:8" ht="37.5">
      <c r="A290" s="284" t="s">
        <v>291</v>
      </c>
      <c r="B290" s="159" t="s">
        <v>362</v>
      </c>
      <c r="C290" s="65"/>
      <c r="D290" s="160">
        <f>SUM(D291,D295)</f>
        <v>0</v>
      </c>
      <c r="E290" s="160">
        <f t="shared" ref="E290:F290" si="56">SUM(E291,E295)</f>
        <v>0</v>
      </c>
      <c r="F290" s="162">
        <f t="shared" si="56"/>
        <v>265.60000000000002</v>
      </c>
      <c r="G290" s="45">
        <f t="shared" si="55"/>
        <v>265.60000000000002</v>
      </c>
      <c r="H290" s="48"/>
    </row>
    <row r="291" spans="1:8" ht="37.5">
      <c r="A291" s="284" t="s">
        <v>196</v>
      </c>
      <c r="B291" s="159" t="s">
        <v>78</v>
      </c>
      <c r="C291" s="65">
        <v>1010</v>
      </c>
      <c r="D291" s="162">
        <f>SUM(D292)</f>
        <v>0</v>
      </c>
      <c r="E291" s="162">
        <f t="shared" ref="E291:F291" si="57">SUM(E292)</f>
        <v>0</v>
      </c>
      <c r="F291" s="162">
        <f t="shared" si="57"/>
        <v>170.8</v>
      </c>
      <c r="G291" s="45">
        <f t="shared" si="55"/>
        <v>170.8</v>
      </c>
      <c r="H291" s="48"/>
    </row>
    <row r="292" spans="1:8" ht="20.25" customHeight="1">
      <c r="A292" s="283" t="s">
        <v>431</v>
      </c>
      <c r="B292" s="191" t="s">
        <v>95</v>
      </c>
      <c r="C292" s="261">
        <v>1011</v>
      </c>
      <c r="D292" s="195">
        <f>SUM(D293:D294)</f>
        <v>0</v>
      </c>
      <c r="E292" s="195">
        <f t="shared" ref="E292:F292" si="58">SUM(E293:E294)</f>
        <v>0</v>
      </c>
      <c r="F292" s="195">
        <f t="shared" si="58"/>
        <v>170.8</v>
      </c>
      <c r="G292" s="52">
        <f t="shared" si="55"/>
        <v>170.8</v>
      </c>
      <c r="H292" s="52"/>
    </row>
    <row r="293" spans="1:8" ht="40.5" customHeight="1">
      <c r="A293" s="283"/>
      <c r="B293" s="90" t="s">
        <v>349</v>
      </c>
      <c r="C293" s="65"/>
      <c r="D293" s="160"/>
      <c r="E293" s="160"/>
      <c r="F293" s="160">
        <v>167</v>
      </c>
      <c r="G293" s="48">
        <f t="shared" si="55"/>
        <v>167</v>
      </c>
      <c r="H293" s="48"/>
    </row>
    <row r="294" spans="1:8">
      <c r="A294" s="283"/>
      <c r="B294" s="90" t="s">
        <v>128</v>
      </c>
      <c r="C294" s="44"/>
      <c r="D294" s="160"/>
      <c r="E294" s="160"/>
      <c r="F294" s="160">
        <v>3.8</v>
      </c>
      <c r="G294" s="48">
        <f t="shared" si="55"/>
        <v>3.8</v>
      </c>
      <c r="H294" s="48"/>
    </row>
    <row r="295" spans="1:8" ht="20.25" customHeight="1">
      <c r="A295" s="280" t="s">
        <v>292</v>
      </c>
      <c r="B295" s="159" t="s">
        <v>79</v>
      </c>
      <c r="C295" s="65">
        <v>1020</v>
      </c>
      <c r="D295" s="162">
        <f>SUM(D296)</f>
        <v>0</v>
      </c>
      <c r="E295" s="162">
        <f>SUM(E296)</f>
        <v>0</v>
      </c>
      <c r="F295" s="162">
        <f>F296</f>
        <v>94.8</v>
      </c>
      <c r="G295" s="45">
        <f t="shared" si="55"/>
        <v>94.8</v>
      </c>
      <c r="H295" s="45"/>
    </row>
    <row r="296" spans="1:8" ht="22.5" customHeight="1">
      <c r="A296" s="282" t="s">
        <v>293</v>
      </c>
      <c r="B296" s="263" t="s">
        <v>185</v>
      </c>
      <c r="C296" s="261">
        <v>1025</v>
      </c>
      <c r="D296" s="195">
        <f>SUM(D297:D299)</f>
        <v>0</v>
      </c>
      <c r="E296" s="195">
        <f t="shared" ref="E296:F296" si="59">SUM(E297:E299)</f>
        <v>0</v>
      </c>
      <c r="F296" s="195">
        <f t="shared" si="59"/>
        <v>94.8</v>
      </c>
      <c r="G296" s="52">
        <f t="shared" si="55"/>
        <v>94.8</v>
      </c>
      <c r="H296" s="52"/>
    </row>
    <row r="297" spans="1:8" ht="37.5">
      <c r="A297" s="283"/>
      <c r="B297" s="90" t="s">
        <v>188</v>
      </c>
      <c r="C297" s="44"/>
      <c r="D297" s="160"/>
      <c r="E297" s="160"/>
      <c r="F297" s="160">
        <v>5</v>
      </c>
      <c r="G297" s="48">
        <f t="shared" si="55"/>
        <v>5</v>
      </c>
      <c r="H297" s="48"/>
    </row>
    <row r="298" spans="1:8" ht="18" customHeight="1">
      <c r="A298" s="283"/>
      <c r="B298" s="90" t="s">
        <v>187</v>
      </c>
      <c r="C298" s="44"/>
      <c r="D298" s="160"/>
      <c r="E298" s="160"/>
      <c r="F298" s="160">
        <v>24</v>
      </c>
      <c r="G298" s="48">
        <f t="shared" si="55"/>
        <v>24</v>
      </c>
      <c r="H298" s="48"/>
    </row>
    <row r="299" spans="1:8" ht="18" customHeight="1">
      <c r="A299" s="283"/>
      <c r="B299" s="90" t="s">
        <v>195</v>
      </c>
      <c r="C299" s="44"/>
      <c r="D299" s="160"/>
      <c r="E299" s="160"/>
      <c r="F299" s="160">
        <v>65.8</v>
      </c>
      <c r="G299" s="48">
        <f t="shared" si="55"/>
        <v>65.8</v>
      </c>
      <c r="H299" s="48"/>
    </row>
    <row r="300" spans="1:8" ht="18" customHeight="1">
      <c r="A300" s="280" t="s">
        <v>294</v>
      </c>
      <c r="B300" s="210" t="s">
        <v>437</v>
      </c>
      <c r="C300" s="65"/>
      <c r="D300" s="162">
        <f>SUM(D301)</f>
        <v>309.5</v>
      </c>
      <c r="E300" s="162">
        <f t="shared" ref="E300:F300" si="60">SUM(E301)</f>
        <v>0</v>
      </c>
      <c r="F300" s="162">
        <f t="shared" si="60"/>
        <v>0</v>
      </c>
      <c r="G300" s="48">
        <f t="shared" si="55"/>
        <v>0</v>
      </c>
      <c r="H300" s="48"/>
    </row>
    <row r="301" spans="1:8" ht="18" customHeight="1">
      <c r="A301" s="277" t="s">
        <v>295</v>
      </c>
      <c r="B301" s="168" t="s">
        <v>262</v>
      </c>
      <c r="C301" s="65">
        <v>1030</v>
      </c>
      <c r="D301" s="162">
        <v>309.5</v>
      </c>
      <c r="E301" s="160"/>
      <c r="F301" s="160"/>
      <c r="G301" s="48">
        <f t="shared" si="55"/>
        <v>0</v>
      </c>
      <c r="H301" s="48"/>
    </row>
    <row r="302" spans="1:8" ht="18" customHeight="1">
      <c r="A302" s="281" t="s">
        <v>432</v>
      </c>
      <c r="B302" s="268" t="s">
        <v>262</v>
      </c>
      <c r="C302" s="261">
        <v>1035</v>
      </c>
      <c r="D302" s="195">
        <v>309.5</v>
      </c>
      <c r="E302" s="195"/>
      <c r="F302" s="195"/>
      <c r="G302" s="52">
        <f t="shared" si="55"/>
        <v>0</v>
      </c>
      <c r="H302" s="52"/>
    </row>
    <row r="303" spans="1:8" ht="18" customHeight="1">
      <c r="A303" s="281"/>
      <c r="B303" s="99" t="s">
        <v>128</v>
      </c>
      <c r="C303" s="44"/>
      <c r="D303" s="160">
        <v>309.5</v>
      </c>
      <c r="E303" s="160"/>
      <c r="F303" s="160"/>
      <c r="G303" s="48">
        <f t="shared" si="55"/>
        <v>0</v>
      </c>
      <c r="H303" s="48"/>
    </row>
    <row r="304" spans="1:8" ht="37.5">
      <c r="A304" s="280" t="s">
        <v>296</v>
      </c>
      <c r="B304" s="159" t="s">
        <v>438</v>
      </c>
      <c r="C304" s="44"/>
      <c r="D304" s="162">
        <f>SUM(D305,D307)</f>
        <v>1341.9</v>
      </c>
      <c r="E304" s="162">
        <f t="shared" ref="E304:F304" si="61">SUM(E305,E307)</f>
        <v>1222.7</v>
      </c>
      <c r="F304" s="162">
        <f t="shared" si="61"/>
        <v>3415.5</v>
      </c>
      <c r="G304" s="45">
        <f t="shared" si="55"/>
        <v>2192.8000000000002</v>
      </c>
      <c r="H304" s="45">
        <f t="shared" ref="H304:H308" si="62">(F304/E304)*100</f>
        <v>279.34080314059048</v>
      </c>
    </row>
    <row r="305" spans="1:8" ht="37.5">
      <c r="A305" s="280" t="s">
        <v>297</v>
      </c>
      <c r="B305" s="159" t="s">
        <v>78</v>
      </c>
      <c r="C305" s="65">
        <v>1010</v>
      </c>
      <c r="D305" s="162">
        <f>D306</f>
        <v>0</v>
      </c>
      <c r="E305" s="162"/>
      <c r="F305" s="162">
        <v>3415.5</v>
      </c>
      <c r="G305" s="48"/>
      <c r="H305" s="48"/>
    </row>
    <row r="306" spans="1:8" ht="18" customHeight="1">
      <c r="A306" s="281" t="s">
        <v>433</v>
      </c>
      <c r="B306" s="191" t="s">
        <v>3</v>
      </c>
      <c r="C306" s="261">
        <v>1014</v>
      </c>
      <c r="D306" s="195"/>
      <c r="E306" s="195"/>
      <c r="F306" s="195">
        <v>3415.5</v>
      </c>
      <c r="G306" s="52"/>
      <c r="H306" s="52"/>
    </row>
    <row r="307" spans="1:8" ht="18" customHeight="1">
      <c r="A307" s="277" t="s">
        <v>298</v>
      </c>
      <c r="B307" s="159" t="s">
        <v>79</v>
      </c>
      <c r="C307" s="65">
        <v>1020</v>
      </c>
      <c r="D307" s="66">
        <f t="shared" ref="D307" si="63">D308</f>
        <v>1341.9</v>
      </c>
      <c r="E307" s="66">
        <f t="shared" ref="E307:F307" si="64">E308</f>
        <v>1222.7</v>
      </c>
      <c r="F307" s="162">
        <f t="shared" si="64"/>
        <v>0</v>
      </c>
      <c r="G307" s="45">
        <f t="shared" si="55"/>
        <v>-1222.7</v>
      </c>
      <c r="H307" s="45">
        <f t="shared" si="62"/>
        <v>0</v>
      </c>
    </row>
    <row r="308" spans="1:8" ht="18" customHeight="1">
      <c r="A308" s="279" t="s">
        <v>434</v>
      </c>
      <c r="B308" s="191" t="s">
        <v>3</v>
      </c>
      <c r="C308" s="261">
        <v>1024</v>
      </c>
      <c r="D308" s="276">
        <v>1341.9</v>
      </c>
      <c r="E308" s="276">
        <v>1222.7</v>
      </c>
      <c r="F308" s="195"/>
      <c r="G308" s="52">
        <f t="shared" si="55"/>
        <v>-1222.7</v>
      </c>
      <c r="H308" s="52">
        <f t="shared" si="62"/>
        <v>0</v>
      </c>
    </row>
    <row r="309" spans="1:8">
      <c r="B309" s="21"/>
      <c r="C309" s="12"/>
      <c r="D309" s="12"/>
      <c r="E309" s="12"/>
      <c r="F309" s="12"/>
    </row>
    <row r="310" spans="1:8">
      <c r="B310" s="21"/>
      <c r="C310" s="12"/>
      <c r="D310" s="12"/>
      <c r="E310" s="12"/>
      <c r="F310" s="12"/>
    </row>
    <row r="311" spans="1:8" ht="48.75" customHeight="1">
      <c r="B311" s="389" t="s">
        <v>159</v>
      </c>
      <c r="C311" s="389"/>
      <c r="D311" s="401"/>
      <c r="E311" s="401"/>
      <c r="F311" s="85"/>
      <c r="G311" s="389" t="s">
        <v>160</v>
      </c>
      <c r="H311" s="389"/>
    </row>
    <row r="312" spans="1:8">
      <c r="B312" s="130" t="s">
        <v>55</v>
      </c>
      <c r="C312" s="21"/>
      <c r="D312" s="402" t="s">
        <v>9</v>
      </c>
      <c r="E312" s="402"/>
      <c r="F312" s="75"/>
      <c r="G312" s="403" t="s">
        <v>15</v>
      </c>
      <c r="H312" s="403"/>
    </row>
    <row r="313" spans="1:8">
      <c r="B313" s="21"/>
    </row>
    <row r="314" spans="1:8">
      <c r="B314" s="21"/>
      <c r="C314" s="12"/>
      <c r="D314" s="12"/>
      <c r="E314" s="12"/>
      <c r="F314" s="12"/>
    </row>
    <row r="315" spans="1:8">
      <c r="B315" s="21"/>
      <c r="C315" s="12"/>
      <c r="D315" s="12"/>
      <c r="E315" s="12"/>
      <c r="F315" s="12"/>
    </row>
    <row r="316" spans="1:8">
      <c r="B316" s="21"/>
      <c r="C316" s="12"/>
      <c r="D316" s="12"/>
      <c r="E316" s="12"/>
      <c r="F316" s="12"/>
    </row>
    <row r="317" spans="1:8">
      <c r="B317" s="21"/>
      <c r="C317" s="12"/>
      <c r="D317" s="12"/>
      <c r="E317" s="12"/>
      <c r="F317" s="12"/>
    </row>
    <row r="318" spans="1:8">
      <c r="B318" s="21"/>
      <c r="C318" s="12"/>
      <c r="D318" s="12"/>
      <c r="E318" s="12"/>
      <c r="F318" s="12"/>
    </row>
    <row r="319" spans="1:8">
      <c r="B319" s="21"/>
      <c r="C319" s="12"/>
      <c r="D319" s="12"/>
      <c r="E319" s="12"/>
      <c r="F319" s="12"/>
    </row>
    <row r="320" spans="1:8">
      <c r="B320" s="21"/>
      <c r="C320" s="12"/>
      <c r="D320" s="12"/>
      <c r="E320" s="12"/>
      <c r="F320" s="12"/>
    </row>
    <row r="321" spans="2:6">
      <c r="B321" s="21"/>
      <c r="C321" s="12"/>
      <c r="D321" s="12"/>
      <c r="E321" s="12"/>
      <c r="F321" s="12"/>
    </row>
    <row r="322" spans="2:6">
      <c r="B322" s="21"/>
      <c r="C322" s="12"/>
      <c r="D322" s="12"/>
      <c r="E322" s="12"/>
      <c r="F322" s="12"/>
    </row>
    <row r="323" spans="2:6">
      <c r="B323" s="21"/>
      <c r="C323" s="12"/>
      <c r="D323" s="12"/>
      <c r="E323" s="12"/>
      <c r="F323" s="12"/>
    </row>
    <row r="324" spans="2:6">
      <c r="B324" s="21"/>
      <c r="C324" s="12"/>
      <c r="D324" s="12"/>
      <c r="E324" s="12"/>
      <c r="F324" s="12"/>
    </row>
    <row r="325" spans="2:6">
      <c r="B325" s="21"/>
      <c r="C325" s="12"/>
      <c r="D325" s="12"/>
      <c r="E325" s="12"/>
      <c r="F325" s="12"/>
    </row>
    <row r="326" spans="2:6">
      <c r="B326" s="21"/>
      <c r="C326" s="12"/>
      <c r="D326" s="12"/>
      <c r="E326" s="12"/>
      <c r="F326" s="12"/>
    </row>
    <row r="327" spans="2:6">
      <c r="B327" s="21"/>
      <c r="C327" s="12"/>
      <c r="D327" s="12"/>
      <c r="E327" s="12"/>
      <c r="F327" s="12"/>
    </row>
    <row r="328" spans="2:6">
      <c r="B328" s="21"/>
      <c r="C328" s="12"/>
      <c r="D328" s="12"/>
      <c r="E328" s="12"/>
      <c r="F328" s="12"/>
    </row>
    <row r="329" spans="2:6">
      <c r="B329" s="21"/>
      <c r="C329" s="12"/>
      <c r="D329" s="12"/>
      <c r="E329" s="12"/>
      <c r="F329" s="12"/>
    </row>
    <row r="330" spans="2:6">
      <c r="B330" s="21"/>
      <c r="C330" s="12"/>
      <c r="D330" s="12"/>
      <c r="E330" s="12"/>
      <c r="F330" s="12"/>
    </row>
    <row r="331" spans="2:6">
      <c r="B331" s="21"/>
      <c r="C331" s="12"/>
      <c r="D331" s="12"/>
      <c r="E331" s="12"/>
      <c r="F331" s="12"/>
    </row>
    <row r="332" spans="2:6">
      <c r="B332" s="21"/>
      <c r="C332" s="12"/>
      <c r="D332" s="12"/>
      <c r="E332" s="12"/>
      <c r="F332" s="12"/>
    </row>
    <row r="333" spans="2:6">
      <c r="B333" s="21"/>
      <c r="C333" s="12"/>
      <c r="D333" s="12"/>
      <c r="E333" s="12"/>
      <c r="F333" s="12"/>
    </row>
    <row r="334" spans="2:6">
      <c r="B334" s="21"/>
      <c r="C334" s="12"/>
      <c r="D334" s="12"/>
      <c r="E334" s="12"/>
      <c r="F334" s="12"/>
    </row>
    <row r="335" spans="2:6">
      <c r="B335" s="21"/>
      <c r="C335" s="12"/>
      <c r="D335" s="12"/>
      <c r="E335" s="12"/>
      <c r="F335" s="12"/>
    </row>
    <row r="336" spans="2:6">
      <c r="B336" s="21"/>
      <c r="C336" s="12"/>
      <c r="D336" s="12"/>
      <c r="E336" s="12"/>
      <c r="F336" s="12"/>
    </row>
    <row r="337" spans="2:6">
      <c r="B337" s="21"/>
      <c r="C337" s="12"/>
      <c r="D337" s="12"/>
      <c r="E337" s="12"/>
      <c r="F337" s="12"/>
    </row>
    <row r="338" spans="2:6">
      <c r="B338" s="21"/>
      <c r="C338" s="12"/>
      <c r="D338" s="12"/>
      <c r="E338" s="12"/>
      <c r="F338" s="12"/>
    </row>
    <row r="339" spans="2:6">
      <c r="B339" s="21"/>
      <c r="C339" s="12"/>
      <c r="D339" s="12"/>
      <c r="E339" s="12"/>
      <c r="F339" s="12"/>
    </row>
    <row r="340" spans="2:6">
      <c r="B340" s="21"/>
      <c r="C340" s="12"/>
      <c r="D340" s="12"/>
      <c r="E340" s="12"/>
      <c r="F340" s="12"/>
    </row>
    <row r="341" spans="2:6">
      <c r="B341" s="21"/>
      <c r="C341" s="12"/>
      <c r="D341" s="12"/>
      <c r="E341" s="12"/>
      <c r="F341" s="12"/>
    </row>
    <row r="342" spans="2:6">
      <c r="B342" s="21"/>
      <c r="C342" s="12"/>
      <c r="D342" s="12"/>
      <c r="E342" s="12"/>
      <c r="F342" s="12"/>
    </row>
    <row r="343" spans="2:6">
      <c r="B343" s="21"/>
      <c r="C343" s="12"/>
      <c r="D343" s="12"/>
      <c r="E343" s="12"/>
      <c r="F343" s="12"/>
    </row>
    <row r="344" spans="2:6">
      <c r="B344" s="21"/>
      <c r="C344" s="12"/>
      <c r="D344" s="12"/>
      <c r="E344" s="12"/>
      <c r="F344" s="12"/>
    </row>
    <row r="345" spans="2:6">
      <c r="B345" s="21"/>
      <c r="C345" s="12"/>
      <c r="D345" s="12"/>
      <c r="E345" s="12"/>
      <c r="F345" s="12"/>
    </row>
    <row r="346" spans="2:6">
      <c r="B346" s="21"/>
      <c r="C346" s="12"/>
      <c r="D346" s="12"/>
      <c r="E346" s="12"/>
      <c r="F346" s="12"/>
    </row>
  </sheetData>
  <mergeCells count="7">
    <mergeCell ref="D312:E312"/>
    <mergeCell ref="G312:H312"/>
    <mergeCell ref="B1:H1"/>
    <mergeCell ref="A5:B5"/>
    <mergeCell ref="B311:C311"/>
    <mergeCell ref="D311:E311"/>
    <mergeCell ref="G311:H311"/>
  </mergeCells>
  <pageMargins left="0.43307086614173229" right="0.15748031496062992" top="0.78740157480314965" bottom="0.19685039370078741" header="0.31496062992125984" footer="0.31496062992125984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G183"/>
  <sheetViews>
    <sheetView view="pageBreakPreview" topLeftCell="A67" zoomScale="80" zoomScaleNormal="75" zoomScaleSheetLayoutView="80" workbookViewId="0">
      <selection activeCell="A27" sqref="A27"/>
    </sheetView>
  </sheetViews>
  <sheetFormatPr defaultRowHeight="18.75"/>
  <cols>
    <col min="1" max="1" width="67.42578125" style="12" customWidth="1"/>
    <col min="2" max="2" width="8.140625" style="20" customWidth="1"/>
    <col min="3" max="3" width="13.42578125" style="20" customWidth="1"/>
    <col min="4" max="4" width="13.7109375" style="20" customWidth="1"/>
    <col min="5" max="5" width="14.28515625" style="20" customWidth="1"/>
    <col min="6" max="6" width="13.140625" style="20" customWidth="1"/>
    <col min="7" max="7" width="12.42578125" style="12" customWidth="1"/>
    <col min="8" max="16384" width="9.140625" style="12"/>
  </cols>
  <sheetData>
    <row r="1" spans="1:7">
      <c r="A1" s="404" t="s">
        <v>363</v>
      </c>
      <c r="B1" s="404"/>
      <c r="C1" s="404"/>
      <c r="D1" s="404"/>
      <c r="E1" s="404"/>
      <c r="F1" s="404"/>
      <c r="G1" s="404"/>
    </row>
    <row r="2" spans="1:7" ht="20.25" customHeight="1">
      <c r="A2" s="404"/>
      <c r="B2" s="404"/>
      <c r="C2" s="404"/>
      <c r="D2" s="404"/>
      <c r="E2" s="404"/>
      <c r="F2" s="404"/>
      <c r="G2" s="404"/>
    </row>
    <row r="3" spans="1:7">
      <c r="A3" s="152"/>
      <c r="B3" s="151"/>
      <c r="C3" s="152"/>
      <c r="D3" s="152"/>
      <c r="E3" s="152"/>
      <c r="F3" s="151"/>
      <c r="G3" s="12" t="s">
        <v>60</v>
      </c>
    </row>
    <row r="4" spans="1:7" ht="55.5" customHeight="1">
      <c r="A4" s="14" t="s">
        <v>21</v>
      </c>
      <c r="B4" s="15" t="s">
        <v>4</v>
      </c>
      <c r="C4" s="46" t="s">
        <v>170</v>
      </c>
      <c r="D4" s="46" t="s">
        <v>171</v>
      </c>
      <c r="E4" s="46" t="s">
        <v>189</v>
      </c>
      <c r="F4" s="22" t="s">
        <v>98</v>
      </c>
      <c r="G4" s="137" t="s">
        <v>364</v>
      </c>
    </row>
    <row r="5" spans="1:7" s="215" customFormat="1" ht="17.25" customHeight="1">
      <c r="A5" s="304">
        <v>1</v>
      </c>
      <c r="B5" s="150">
        <v>2</v>
      </c>
      <c r="C5" s="150">
        <v>3</v>
      </c>
      <c r="D5" s="150">
        <v>4</v>
      </c>
      <c r="E5" s="150">
        <v>5</v>
      </c>
      <c r="F5" s="150">
        <v>6</v>
      </c>
      <c r="G5" s="87">
        <v>7</v>
      </c>
    </row>
    <row r="6" spans="1:7" ht="26.25" customHeight="1">
      <c r="A6" s="159" t="s">
        <v>365</v>
      </c>
      <c r="B6" s="44"/>
      <c r="C6" s="100"/>
      <c r="D6" s="100"/>
      <c r="E6" s="100"/>
      <c r="F6" s="17">
        <f t="shared" ref="F6:F40" si="0">E6-D6</f>
        <v>0</v>
      </c>
      <c r="G6" s="138"/>
    </row>
    <row r="7" spans="1:7" ht="43.5" customHeight="1">
      <c r="A7" s="106" t="s">
        <v>366</v>
      </c>
      <c r="B7" s="169">
        <v>3000</v>
      </c>
      <c r="C7" s="288">
        <f>SUM(C8,C11,C15)</f>
        <v>71754.8</v>
      </c>
      <c r="D7" s="288">
        <f t="shared" ref="D7:E7" si="1">SUM(D8,D11,D15)</f>
        <v>79687.199999999997</v>
      </c>
      <c r="E7" s="288">
        <f t="shared" si="1"/>
        <v>135745.1</v>
      </c>
      <c r="F7" s="305">
        <f t="shared" si="0"/>
        <v>56057.900000000009</v>
      </c>
      <c r="G7" s="306">
        <f t="shared" ref="G7:G26" si="2">(E7/D7)*100</f>
        <v>170.34743346484757</v>
      </c>
    </row>
    <row r="8" spans="1:7" ht="41.25" customHeight="1">
      <c r="A8" s="159" t="s">
        <v>367</v>
      </c>
      <c r="B8" s="65">
        <v>3010</v>
      </c>
      <c r="C8" s="289">
        <f>SUM(C9:C10)</f>
        <v>193</v>
      </c>
      <c r="D8" s="289">
        <f t="shared" ref="D8:E8" si="3">SUM(D9:D10)</f>
        <v>53802.9</v>
      </c>
      <c r="E8" s="289">
        <f t="shared" si="3"/>
        <v>99121</v>
      </c>
      <c r="F8" s="16">
        <f t="shared" si="0"/>
        <v>45318.1</v>
      </c>
      <c r="G8" s="120">
        <f t="shared" si="2"/>
        <v>184.2298463465724</v>
      </c>
    </row>
    <row r="9" spans="1:7" ht="40.5" customHeight="1">
      <c r="A9" s="90" t="s">
        <v>122</v>
      </c>
      <c r="B9" s="44"/>
      <c r="C9" s="290"/>
      <c r="D9" s="291">
        <v>53802.9</v>
      </c>
      <c r="E9" s="174">
        <v>98943.6</v>
      </c>
      <c r="F9" s="17">
        <f t="shared" si="0"/>
        <v>45140.700000000004</v>
      </c>
      <c r="G9" s="138">
        <f t="shared" si="2"/>
        <v>183.9001243427399</v>
      </c>
    </row>
    <row r="10" spans="1:7" ht="62.25" customHeight="1">
      <c r="A10" s="90" t="s">
        <v>439</v>
      </c>
      <c r="B10" s="44"/>
      <c r="C10" s="174">
        <v>193</v>
      </c>
      <c r="D10" s="174"/>
      <c r="E10" s="174">
        <v>177.4</v>
      </c>
      <c r="F10" s="17">
        <f t="shared" si="0"/>
        <v>177.4</v>
      </c>
      <c r="G10" s="138"/>
    </row>
    <row r="11" spans="1:7" ht="24.75" customHeight="1">
      <c r="A11" s="159" t="s">
        <v>372</v>
      </c>
      <c r="B11" s="65">
        <v>3020</v>
      </c>
      <c r="C11" s="292">
        <f>SUM(C12:C14)</f>
        <v>71388</v>
      </c>
      <c r="D11" s="293">
        <f t="shared" ref="D11:E11" si="4">SUM(D12:D14)</f>
        <v>25508.799999999999</v>
      </c>
      <c r="E11" s="293">
        <f t="shared" si="4"/>
        <v>36476.199999999997</v>
      </c>
      <c r="F11" s="16">
        <f t="shared" si="0"/>
        <v>10967.399999999998</v>
      </c>
      <c r="G11" s="120">
        <f t="shared" si="2"/>
        <v>142.99457442137614</v>
      </c>
    </row>
    <row r="12" spans="1:7" ht="21.75" customHeight="1">
      <c r="A12" s="90" t="s">
        <v>123</v>
      </c>
      <c r="B12" s="44"/>
      <c r="C12" s="174">
        <v>64222.2</v>
      </c>
      <c r="D12" s="291">
        <v>17416</v>
      </c>
      <c r="E12" s="174">
        <v>17420</v>
      </c>
      <c r="F12" s="17">
        <f t="shared" si="0"/>
        <v>4</v>
      </c>
      <c r="G12" s="138">
        <f t="shared" si="2"/>
        <v>100.02296738631145</v>
      </c>
    </row>
    <row r="13" spans="1:7" ht="60" customHeight="1">
      <c r="A13" s="90" t="s">
        <v>440</v>
      </c>
      <c r="B13" s="44"/>
      <c r="C13" s="174">
        <v>6856.3</v>
      </c>
      <c r="D13" s="291">
        <v>8092.8</v>
      </c>
      <c r="E13" s="174">
        <v>19056.2</v>
      </c>
      <c r="F13" s="17">
        <f t="shared" si="0"/>
        <v>10963.400000000001</v>
      </c>
      <c r="G13" s="138">
        <f t="shared" si="2"/>
        <v>235.47103598260182</v>
      </c>
    </row>
    <row r="14" spans="1:7" ht="20.100000000000001" customHeight="1">
      <c r="A14" s="90" t="s">
        <v>373</v>
      </c>
      <c r="B14" s="44"/>
      <c r="C14" s="174">
        <v>309.5</v>
      </c>
      <c r="D14" s="291"/>
      <c r="E14" s="291"/>
      <c r="F14" s="17">
        <f t="shared" si="0"/>
        <v>0</v>
      </c>
      <c r="G14" s="138"/>
    </row>
    <row r="15" spans="1:7" ht="20.100000000000001" customHeight="1">
      <c r="A15" s="159" t="s">
        <v>368</v>
      </c>
      <c r="B15" s="65">
        <v>3040</v>
      </c>
      <c r="C15" s="292">
        <f>SUM(C16:C18)</f>
        <v>173.8</v>
      </c>
      <c r="D15" s="292">
        <f t="shared" ref="D15:E15" si="5">SUM(D16:D18)</f>
        <v>375.5</v>
      </c>
      <c r="E15" s="292">
        <f t="shared" si="5"/>
        <v>147.9</v>
      </c>
      <c r="F15" s="16">
        <f t="shared" si="0"/>
        <v>-227.6</v>
      </c>
      <c r="G15" s="120">
        <f t="shared" si="2"/>
        <v>39.387483355525966</v>
      </c>
    </row>
    <row r="16" spans="1:7" ht="20.100000000000001" customHeight="1">
      <c r="A16" s="90" t="s">
        <v>214</v>
      </c>
      <c r="B16" s="44"/>
      <c r="C16" s="174">
        <v>9.5</v>
      </c>
      <c r="D16" s="174">
        <v>9.6</v>
      </c>
      <c r="E16" s="174">
        <v>12.9</v>
      </c>
      <c r="F16" s="17"/>
      <c r="G16" s="138"/>
    </row>
    <row r="17" spans="1:7" ht="55.5" customHeight="1">
      <c r="A17" s="90" t="s">
        <v>439</v>
      </c>
      <c r="B17" s="44"/>
      <c r="C17" s="174"/>
      <c r="D17" s="174">
        <v>195.8</v>
      </c>
      <c r="E17" s="174"/>
      <c r="F17" s="294"/>
      <c r="G17" s="295"/>
    </row>
    <row r="18" spans="1:7" ht="18" customHeight="1">
      <c r="A18" s="90" t="s">
        <v>374</v>
      </c>
      <c r="B18" s="44"/>
      <c r="C18" s="174">
        <v>164.3</v>
      </c>
      <c r="D18" s="174">
        <v>170.1</v>
      </c>
      <c r="E18" s="174">
        <v>135</v>
      </c>
      <c r="F18" s="17">
        <f t="shared" si="0"/>
        <v>-35.099999999999994</v>
      </c>
      <c r="G18" s="138">
        <f t="shared" si="2"/>
        <v>79.365079365079367</v>
      </c>
    </row>
    <row r="19" spans="1:7" ht="18" customHeight="1">
      <c r="A19" s="19" t="s">
        <v>370</v>
      </c>
      <c r="B19" s="44"/>
      <c r="C19" s="289"/>
      <c r="D19" s="174"/>
      <c r="E19" s="174"/>
      <c r="F19" s="17"/>
      <c r="G19" s="138"/>
    </row>
    <row r="20" spans="1:7" ht="39.75" customHeight="1">
      <c r="A20" s="296" t="s">
        <v>371</v>
      </c>
      <c r="B20" s="169">
        <v>3200</v>
      </c>
      <c r="C20" s="288">
        <f>C21</f>
        <v>39778.400000000001</v>
      </c>
      <c r="D20" s="288">
        <f t="shared" ref="D20:E20" si="6">D21</f>
        <v>15750.7</v>
      </c>
      <c r="E20" s="288">
        <f t="shared" si="6"/>
        <v>41876.6</v>
      </c>
      <c r="F20" s="305">
        <f t="shared" si="0"/>
        <v>26125.899999999998</v>
      </c>
      <c r="G20" s="306">
        <f t="shared" si="2"/>
        <v>265.87135809837019</v>
      </c>
    </row>
    <row r="21" spans="1:7" ht="21" customHeight="1">
      <c r="A21" s="297" t="s">
        <v>443</v>
      </c>
      <c r="B21" s="65">
        <v>3210</v>
      </c>
      <c r="C21" s="289">
        <f>SUM(C22:C24)</f>
        <v>39778.400000000001</v>
      </c>
      <c r="D21" s="289">
        <f t="shared" ref="D21:E21" si="7">SUM(D22:D24)</f>
        <v>15750.7</v>
      </c>
      <c r="E21" s="289">
        <f t="shared" si="7"/>
        <v>41876.6</v>
      </c>
      <c r="F21" s="16">
        <f t="shared" si="0"/>
        <v>26125.899999999998</v>
      </c>
      <c r="G21" s="120">
        <f t="shared" si="2"/>
        <v>265.87135809837019</v>
      </c>
    </row>
    <row r="22" spans="1:7" s="18" customFormat="1" ht="21" customHeight="1">
      <c r="A22" s="298" t="s">
        <v>123</v>
      </c>
      <c r="B22" s="44"/>
      <c r="C22" s="289"/>
      <c r="D22" s="174"/>
      <c r="E22" s="174">
        <v>1684</v>
      </c>
      <c r="F22" s="17">
        <f t="shared" si="0"/>
        <v>1684</v>
      </c>
      <c r="G22" s="138"/>
    </row>
    <row r="23" spans="1:7" ht="58.5" customHeight="1">
      <c r="A23" s="298" t="s">
        <v>440</v>
      </c>
      <c r="B23" s="44"/>
      <c r="C23" s="291">
        <v>39778.400000000001</v>
      </c>
      <c r="D23" s="174">
        <v>15750.7</v>
      </c>
      <c r="E23" s="174">
        <v>33402.1</v>
      </c>
      <c r="F23" s="17">
        <f t="shared" si="0"/>
        <v>17651.399999999998</v>
      </c>
      <c r="G23" s="138">
        <f t="shared" si="2"/>
        <v>212.06740017903965</v>
      </c>
    </row>
    <row r="24" spans="1:7" s="18" customFormat="1" ht="40.5" customHeight="1">
      <c r="A24" s="165" t="s">
        <v>122</v>
      </c>
      <c r="B24" s="44"/>
      <c r="C24" s="289"/>
      <c r="D24" s="174"/>
      <c r="E24" s="174">
        <v>6790.5</v>
      </c>
      <c r="F24" s="17">
        <f t="shared" si="0"/>
        <v>6790.5</v>
      </c>
      <c r="G24" s="138"/>
    </row>
    <row r="25" spans="1:7" ht="39.75" customHeight="1">
      <c r="A25" s="106" t="s">
        <v>376</v>
      </c>
      <c r="B25" s="107">
        <v>3255</v>
      </c>
      <c r="C25" s="288">
        <f>C26+C69</f>
        <v>39778.428</v>
      </c>
      <c r="D25" s="288">
        <f>D26+D69</f>
        <v>15750.699999999997</v>
      </c>
      <c r="E25" s="288">
        <f>E26+E69</f>
        <v>41934.300000000003</v>
      </c>
      <c r="F25" s="305">
        <f t="shared" si="0"/>
        <v>26183.600000000006</v>
      </c>
      <c r="G25" s="306">
        <f t="shared" si="2"/>
        <v>266.23769102325616</v>
      </c>
    </row>
    <row r="26" spans="1:7" s="18" customFormat="1" ht="42" customHeight="1">
      <c r="A26" s="159" t="s">
        <v>198</v>
      </c>
      <c r="B26" s="109">
        <v>3266</v>
      </c>
      <c r="C26" s="289">
        <f>SUM(C27:C68)</f>
        <v>39326.627999999997</v>
      </c>
      <c r="D26" s="289">
        <f>SUM(D27:D68)</f>
        <v>15750.699999999997</v>
      </c>
      <c r="E26" s="289">
        <f>SUM(E27:E68)</f>
        <v>36920.000000000007</v>
      </c>
      <c r="F26" s="16">
        <f t="shared" si="0"/>
        <v>21169.30000000001</v>
      </c>
      <c r="G26" s="120">
        <f t="shared" si="2"/>
        <v>234.40228053356367</v>
      </c>
    </row>
    <row r="27" spans="1:7" ht="39.75" customHeight="1">
      <c r="A27" s="90" t="s">
        <v>299</v>
      </c>
      <c r="B27" s="109"/>
      <c r="C27" s="299">
        <v>178</v>
      </c>
      <c r="D27" s="174"/>
      <c r="E27" s="174"/>
      <c r="F27" s="17">
        <f t="shared" si="0"/>
        <v>0</v>
      </c>
      <c r="G27" s="138"/>
    </row>
    <row r="28" spans="1:7" s="18" customFormat="1" ht="20.25" customHeight="1">
      <c r="A28" s="90" t="s">
        <v>300</v>
      </c>
      <c r="B28" s="109"/>
      <c r="C28" s="299">
        <v>52.4</v>
      </c>
      <c r="D28" s="174"/>
      <c r="E28" s="174"/>
      <c r="F28" s="17">
        <f t="shared" si="0"/>
        <v>0</v>
      </c>
      <c r="G28" s="138"/>
    </row>
    <row r="29" spans="1:7" ht="21" customHeight="1">
      <c r="A29" s="90" t="s">
        <v>301</v>
      </c>
      <c r="B29" s="109"/>
      <c r="C29" s="299">
        <v>303.34500000000003</v>
      </c>
      <c r="D29" s="174"/>
      <c r="E29" s="174"/>
      <c r="F29" s="17">
        <f t="shared" si="0"/>
        <v>0</v>
      </c>
      <c r="G29" s="138"/>
    </row>
    <row r="30" spans="1:7" ht="24.75" customHeight="1">
      <c r="A30" s="90" t="s">
        <v>302</v>
      </c>
      <c r="B30" s="109"/>
      <c r="C30" s="299">
        <v>4458</v>
      </c>
      <c r="D30" s="174"/>
      <c r="E30" s="174"/>
      <c r="F30" s="17">
        <f t="shared" si="0"/>
        <v>0</v>
      </c>
      <c r="G30" s="138"/>
    </row>
    <row r="31" spans="1:7" ht="21" customHeight="1">
      <c r="A31" s="90" t="s">
        <v>303</v>
      </c>
      <c r="B31" s="109"/>
      <c r="C31" s="299">
        <v>4770</v>
      </c>
      <c r="D31" s="174"/>
      <c r="E31" s="174"/>
      <c r="F31" s="17">
        <f t="shared" si="0"/>
        <v>0</v>
      </c>
      <c r="G31" s="138"/>
    </row>
    <row r="32" spans="1:7" ht="26.25" customHeight="1">
      <c r="A32" s="90" t="s">
        <v>304</v>
      </c>
      <c r="B32" s="109"/>
      <c r="C32" s="299">
        <v>445.2</v>
      </c>
      <c r="D32" s="174"/>
      <c r="E32" s="174"/>
      <c r="F32" s="17">
        <f t="shared" si="0"/>
        <v>0</v>
      </c>
      <c r="G32" s="138"/>
    </row>
    <row r="33" spans="1:7" ht="21" customHeight="1">
      <c r="A33" s="90" t="s">
        <v>305</v>
      </c>
      <c r="B33" s="109"/>
      <c r="C33" s="299">
        <v>2691</v>
      </c>
      <c r="D33" s="174"/>
      <c r="E33" s="174"/>
      <c r="F33" s="17">
        <f t="shared" si="0"/>
        <v>0</v>
      </c>
      <c r="G33" s="138"/>
    </row>
    <row r="34" spans="1:7" ht="24" customHeight="1">
      <c r="A34" s="90" t="s">
        <v>306</v>
      </c>
      <c r="B34" s="109"/>
      <c r="C34" s="299">
        <v>4282</v>
      </c>
      <c r="D34" s="174"/>
      <c r="E34" s="174"/>
      <c r="F34" s="17"/>
      <c r="G34" s="138"/>
    </row>
    <row r="35" spans="1:7" ht="21.75" customHeight="1">
      <c r="A35" s="90" t="s">
        <v>307</v>
      </c>
      <c r="B35" s="109"/>
      <c r="C35" s="299">
        <v>498</v>
      </c>
      <c r="D35" s="174"/>
      <c r="E35" s="174"/>
      <c r="F35" s="294"/>
      <c r="G35" s="295"/>
    </row>
    <row r="36" spans="1:7" ht="24.75" customHeight="1">
      <c r="A36" s="90" t="s">
        <v>308</v>
      </c>
      <c r="B36" s="109"/>
      <c r="C36" s="299">
        <v>11777.413</v>
      </c>
      <c r="D36" s="174"/>
      <c r="E36" s="174"/>
      <c r="F36" s="17">
        <f t="shared" si="0"/>
        <v>0</v>
      </c>
      <c r="G36" s="138"/>
    </row>
    <row r="37" spans="1:7" ht="21" customHeight="1">
      <c r="A37" s="90" t="s">
        <v>309</v>
      </c>
      <c r="B37" s="109"/>
      <c r="C37" s="299">
        <v>1900.865</v>
      </c>
      <c r="D37" s="174"/>
      <c r="E37" s="174"/>
      <c r="F37" s="17">
        <f t="shared" si="0"/>
        <v>0</v>
      </c>
      <c r="G37" s="138"/>
    </row>
    <row r="38" spans="1:7" s="18" customFormat="1" ht="27" customHeight="1">
      <c r="A38" s="90" t="s">
        <v>310</v>
      </c>
      <c r="B38" s="109"/>
      <c r="C38" s="299">
        <v>1132.5</v>
      </c>
      <c r="D38" s="174"/>
      <c r="E38" s="174"/>
      <c r="F38" s="294"/>
      <c r="G38" s="295"/>
    </row>
    <row r="39" spans="1:7" ht="25.5" customHeight="1">
      <c r="A39" s="173" t="s">
        <v>311</v>
      </c>
      <c r="B39" s="109"/>
      <c r="C39" s="299">
        <v>4230.6620000000003</v>
      </c>
      <c r="D39" s="174"/>
      <c r="E39" s="174"/>
      <c r="F39" s="17">
        <f t="shared" si="0"/>
        <v>0</v>
      </c>
      <c r="G39" s="138"/>
    </row>
    <row r="40" spans="1:7" ht="21" customHeight="1">
      <c r="A40" s="90" t="s">
        <v>312</v>
      </c>
      <c r="B40" s="109"/>
      <c r="C40" s="299">
        <v>187.12799999999999</v>
      </c>
      <c r="D40" s="174"/>
      <c r="E40" s="174"/>
      <c r="F40" s="17">
        <f t="shared" si="0"/>
        <v>0</v>
      </c>
      <c r="G40" s="138"/>
    </row>
    <row r="41" spans="1:7" s="18" customFormat="1" ht="20.25" customHeight="1">
      <c r="A41" s="90" t="s">
        <v>313</v>
      </c>
      <c r="B41" s="109"/>
      <c r="C41" s="299">
        <v>2420.1149999999998</v>
      </c>
      <c r="D41" s="174"/>
      <c r="E41" s="174"/>
      <c r="F41" s="17">
        <f t="shared" ref="F41:F68" si="8">E41-D41</f>
        <v>0</v>
      </c>
      <c r="G41" s="138"/>
    </row>
    <row r="42" spans="1:7" ht="40.5" customHeight="1">
      <c r="A42" s="90" t="s">
        <v>314</v>
      </c>
      <c r="B42" s="109"/>
      <c r="C42" s="291"/>
      <c r="D42" s="300">
        <v>312.3</v>
      </c>
      <c r="E42" s="174">
        <v>312.3</v>
      </c>
      <c r="F42" s="17">
        <f t="shared" si="8"/>
        <v>0</v>
      </c>
      <c r="G42" s="138">
        <f t="shared" ref="G42:G52" si="9">(E42/D42)*100</f>
        <v>100</v>
      </c>
    </row>
    <row r="43" spans="1:7" ht="37.5">
      <c r="A43" s="90" t="s">
        <v>315</v>
      </c>
      <c r="B43" s="109"/>
      <c r="C43" s="291"/>
      <c r="D43" s="300">
        <v>367.2</v>
      </c>
      <c r="E43" s="174">
        <v>367.2</v>
      </c>
      <c r="F43" s="17">
        <f t="shared" si="8"/>
        <v>0</v>
      </c>
      <c r="G43" s="138">
        <f t="shared" si="9"/>
        <v>100</v>
      </c>
    </row>
    <row r="44" spans="1:7" ht="37.5">
      <c r="A44" s="90" t="s">
        <v>316</v>
      </c>
      <c r="B44" s="109"/>
      <c r="C44" s="291"/>
      <c r="D44" s="300">
        <v>2162.1999999999998</v>
      </c>
      <c r="E44" s="174">
        <v>2162.1999999999998</v>
      </c>
      <c r="F44" s="17">
        <f t="shared" si="8"/>
        <v>0</v>
      </c>
      <c r="G44" s="138">
        <f t="shared" si="9"/>
        <v>100</v>
      </c>
    </row>
    <row r="45" spans="1:7" ht="21" customHeight="1">
      <c r="A45" s="90" t="s">
        <v>317</v>
      </c>
      <c r="B45" s="109"/>
      <c r="C45" s="291"/>
      <c r="D45" s="300">
        <v>2443.5</v>
      </c>
      <c r="E45" s="174">
        <v>3892</v>
      </c>
      <c r="F45" s="17">
        <f t="shared" si="8"/>
        <v>1448.5</v>
      </c>
      <c r="G45" s="138">
        <f t="shared" si="9"/>
        <v>159.27972171066094</v>
      </c>
    </row>
    <row r="46" spans="1:7" ht="19.5" customHeight="1">
      <c r="A46" s="90" t="s">
        <v>318</v>
      </c>
      <c r="B46" s="109"/>
      <c r="C46" s="291"/>
      <c r="D46" s="300">
        <v>380.2</v>
      </c>
      <c r="E46" s="174">
        <v>1140</v>
      </c>
      <c r="F46" s="17">
        <f t="shared" si="8"/>
        <v>759.8</v>
      </c>
      <c r="G46" s="138">
        <f t="shared" si="9"/>
        <v>299.84218832193585</v>
      </c>
    </row>
    <row r="47" spans="1:7" ht="58.5" customHeight="1">
      <c r="A47" s="90" t="s">
        <v>319</v>
      </c>
      <c r="B47" s="109"/>
      <c r="C47" s="291"/>
      <c r="D47" s="300">
        <v>4230.7</v>
      </c>
      <c r="E47" s="174">
        <v>2115.3000000000002</v>
      </c>
      <c r="F47" s="17">
        <f t="shared" si="8"/>
        <v>-2115.3999999999996</v>
      </c>
      <c r="G47" s="138">
        <f t="shared" si="9"/>
        <v>49.998818162479033</v>
      </c>
    </row>
    <row r="48" spans="1:7">
      <c r="A48" s="90" t="s">
        <v>320</v>
      </c>
      <c r="B48" s="109"/>
      <c r="C48" s="291"/>
      <c r="D48" s="300">
        <v>187.1</v>
      </c>
      <c r="E48" s="174">
        <v>93.6</v>
      </c>
      <c r="F48" s="17">
        <f t="shared" si="8"/>
        <v>-93.5</v>
      </c>
      <c r="G48" s="138">
        <f t="shared" si="9"/>
        <v>50.026723677177976</v>
      </c>
    </row>
    <row r="49" spans="1:7" ht="60" customHeight="1">
      <c r="A49" s="90" t="s">
        <v>321</v>
      </c>
      <c r="B49" s="109"/>
      <c r="C49" s="291"/>
      <c r="D49" s="300">
        <v>1286.3</v>
      </c>
      <c r="E49" s="174">
        <v>1185.5</v>
      </c>
      <c r="F49" s="17">
        <f t="shared" si="8"/>
        <v>-100.79999999999995</v>
      </c>
      <c r="G49" s="138">
        <f t="shared" si="9"/>
        <v>92.16356992925445</v>
      </c>
    </row>
    <row r="50" spans="1:7" ht="54" customHeight="1">
      <c r="A50" s="90" t="s">
        <v>322</v>
      </c>
      <c r="B50" s="109"/>
      <c r="C50" s="291"/>
      <c r="D50" s="300">
        <v>1162.4000000000001</v>
      </c>
      <c r="E50" s="174">
        <v>1071.2</v>
      </c>
      <c r="F50" s="17">
        <f t="shared" si="8"/>
        <v>-91.200000000000045</v>
      </c>
      <c r="G50" s="138">
        <f t="shared" si="9"/>
        <v>92.154163799036468</v>
      </c>
    </row>
    <row r="51" spans="1:7" ht="60.75" customHeight="1">
      <c r="A51" s="90" t="s">
        <v>323</v>
      </c>
      <c r="B51" s="109"/>
      <c r="C51" s="291"/>
      <c r="D51" s="300">
        <v>1530</v>
      </c>
      <c r="E51" s="174">
        <v>1722.1</v>
      </c>
      <c r="F51" s="17">
        <f t="shared" si="8"/>
        <v>192.09999999999991</v>
      </c>
      <c r="G51" s="138">
        <f t="shared" si="9"/>
        <v>112.55555555555554</v>
      </c>
    </row>
    <row r="52" spans="1:7" ht="37.5">
      <c r="A52" s="90" t="s">
        <v>324</v>
      </c>
      <c r="B52" s="109"/>
      <c r="C52" s="291"/>
      <c r="D52" s="300">
        <v>1688.8</v>
      </c>
      <c r="E52" s="174">
        <v>650</v>
      </c>
      <c r="F52" s="17">
        <f t="shared" si="8"/>
        <v>-1038.8</v>
      </c>
      <c r="G52" s="138">
        <f t="shared" si="9"/>
        <v>38.488867835149222</v>
      </c>
    </row>
    <row r="53" spans="1:7" ht="37.5">
      <c r="A53" s="90" t="s">
        <v>325</v>
      </c>
      <c r="B53" s="109"/>
      <c r="C53" s="291"/>
      <c r="D53" s="300"/>
      <c r="E53" s="301">
        <v>477</v>
      </c>
      <c r="F53" s="17">
        <f t="shared" si="8"/>
        <v>477</v>
      </c>
      <c r="G53" s="138"/>
    </row>
    <row r="54" spans="1:7" ht="42" customHeight="1">
      <c r="A54" s="90" t="s">
        <v>326</v>
      </c>
      <c r="B54" s="109"/>
      <c r="C54" s="291"/>
      <c r="D54" s="300"/>
      <c r="E54" s="301">
        <v>482</v>
      </c>
      <c r="F54" s="17">
        <f t="shared" si="8"/>
        <v>482</v>
      </c>
      <c r="G54" s="138"/>
    </row>
    <row r="55" spans="1:7">
      <c r="A55" s="90" t="s">
        <v>327</v>
      </c>
      <c r="B55" s="109"/>
      <c r="C55" s="291"/>
      <c r="D55" s="300"/>
      <c r="E55" s="166">
        <v>57.9</v>
      </c>
      <c r="F55" s="17">
        <f t="shared" si="8"/>
        <v>57.9</v>
      </c>
      <c r="G55" s="138"/>
    </row>
    <row r="56" spans="1:7">
      <c r="A56" s="90" t="s">
        <v>327</v>
      </c>
      <c r="B56" s="109"/>
      <c r="C56" s="291"/>
      <c r="D56" s="300"/>
      <c r="E56" s="166">
        <v>22.1</v>
      </c>
      <c r="F56" s="17">
        <f t="shared" si="8"/>
        <v>22.1</v>
      </c>
      <c r="G56" s="138"/>
    </row>
    <row r="57" spans="1:7" ht="20.25" customHeight="1">
      <c r="A57" s="90" t="s">
        <v>199</v>
      </c>
      <c r="B57" s="109"/>
      <c r="C57" s="291"/>
      <c r="D57" s="300"/>
      <c r="E57" s="301">
        <v>6400</v>
      </c>
      <c r="F57" s="17">
        <f t="shared" si="8"/>
        <v>6400</v>
      </c>
      <c r="G57" s="138"/>
    </row>
    <row r="58" spans="1:7" ht="21" customHeight="1">
      <c r="A58" s="90" t="s">
        <v>200</v>
      </c>
      <c r="B58" s="109"/>
      <c r="C58" s="291"/>
      <c r="D58" s="300"/>
      <c r="E58" s="301">
        <v>4822</v>
      </c>
      <c r="F58" s="17">
        <f t="shared" si="8"/>
        <v>4822</v>
      </c>
      <c r="G58" s="138"/>
    </row>
    <row r="59" spans="1:7">
      <c r="A59" s="90" t="s">
        <v>201</v>
      </c>
      <c r="B59" s="109"/>
      <c r="C59" s="291"/>
      <c r="D59" s="300"/>
      <c r="E59" s="166">
        <v>196</v>
      </c>
      <c r="F59" s="17">
        <f t="shared" si="8"/>
        <v>196</v>
      </c>
      <c r="G59" s="138"/>
    </row>
    <row r="60" spans="1:7" ht="22.5" customHeight="1">
      <c r="A60" s="90" t="s">
        <v>202</v>
      </c>
      <c r="B60" s="109"/>
      <c r="C60" s="291"/>
      <c r="D60" s="300"/>
      <c r="E60" s="166">
        <v>194.5</v>
      </c>
      <c r="F60" s="17">
        <f t="shared" si="8"/>
        <v>194.5</v>
      </c>
      <c r="G60" s="138"/>
    </row>
    <row r="61" spans="1:7">
      <c r="A61" s="90" t="s">
        <v>328</v>
      </c>
      <c r="B61" s="109"/>
      <c r="C61" s="291"/>
      <c r="D61" s="300"/>
      <c r="E61" s="174">
        <v>7476.4</v>
      </c>
      <c r="F61" s="17">
        <f t="shared" si="8"/>
        <v>7476.4</v>
      </c>
      <c r="G61" s="138"/>
    </row>
    <row r="62" spans="1:7" ht="24.75" customHeight="1">
      <c r="A62" s="90" t="s">
        <v>329</v>
      </c>
      <c r="B62" s="109"/>
      <c r="C62" s="291"/>
      <c r="D62" s="300"/>
      <c r="E62" s="174">
        <v>1557.9</v>
      </c>
      <c r="F62" s="17">
        <f t="shared" si="8"/>
        <v>1557.9</v>
      </c>
      <c r="G62" s="138"/>
    </row>
    <row r="63" spans="1:7" ht="37.5">
      <c r="A63" s="90" t="s">
        <v>330</v>
      </c>
      <c r="B63" s="109"/>
      <c r="C63" s="291"/>
      <c r="D63" s="300"/>
      <c r="E63" s="174">
        <v>324</v>
      </c>
      <c r="F63" s="17">
        <f t="shared" si="8"/>
        <v>324</v>
      </c>
      <c r="G63" s="138"/>
    </row>
    <row r="64" spans="1:7">
      <c r="A64" s="90" t="s">
        <v>331</v>
      </c>
      <c r="B64" s="109"/>
      <c r="C64" s="291"/>
      <c r="D64" s="300"/>
      <c r="E64" s="302">
        <v>93</v>
      </c>
      <c r="F64" s="17">
        <f t="shared" si="8"/>
        <v>93</v>
      </c>
      <c r="G64" s="138"/>
    </row>
    <row r="65" spans="1:7">
      <c r="A65" s="90" t="s">
        <v>332</v>
      </c>
      <c r="B65" s="109"/>
      <c r="C65" s="291"/>
      <c r="D65" s="300"/>
      <c r="E65" s="166">
        <v>9.6</v>
      </c>
      <c r="F65" s="17">
        <f t="shared" si="8"/>
        <v>9.6</v>
      </c>
      <c r="G65" s="138"/>
    </row>
    <row r="66" spans="1:7">
      <c r="A66" s="90" t="s">
        <v>333</v>
      </c>
      <c r="B66" s="109"/>
      <c r="C66" s="291"/>
      <c r="D66" s="300"/>
      <c r="E66" s="166">
        <v>19.3</v>
      </c>
      <c r="F66" s="17">
        <f t="shared" si="8"/>
        <v>19.3</v>
      </c>
      <c r="G66" s="138"/>
    </row>
    <row r="67" spans="1:7">
      <c r="A67" s="90" t="s">
        <v>334</v>
      </c>
      <c r="B67" s="109"/>
      <c r="C67" s="291"/>
      <c r="D67" s="300"/>
      <c r="E67" s="166">
        <v>36.5</v>
      </c>
      <c r="F67" s="17">
        <f t="shared" si="8"/>
        <v>36.5</v>
      </c>
      <c r="G67" s="138"/>
    </row>
    <row r="68" spans="1:7">
      <c r="A68" s="90" t="s">
        <v>335</v>
      </c>
      <c r="B68" s="109"/>
      <c r="C68" s="291"/>
      <c r="D68" s="300"/>
      <c r="E68" s="166">
        <v>40.4</v>
      </c>
      <c r="F68" s="17">
        <f t="shared" si="8"/>
        <v>40.4</v>
      </c>
      <c r="G68" s="138"/>
    </row>
    <row r="69" spans="1:7" ht="21.75" customHeight="1">
      <c r="A69" s="159" t="s">
        <v>203</v>
      </c>
      <c r="B69" s="109">
        <v>3270</v>
      </c>
      <c r="C69" s="289">
        <f>SUM(C70:C75)</f>
        <v>451.8</v>
      </c>
      <c r="D69" s="289">
        <f>SUM(D70:D75)</f>
        <v>0</v>
      </c>
      <c r="E69" s="289">
        <f>SUM(E70:E75)</f>
        <v>5014.2999999999993</v>
      </c>
      <c r="F69" s="16">
        <f t="shared" ref="F69:F70" si="10">E69-D69</f>
        <v>5014.2999999999993</v>
      </c>
      <c r="G69" s="138"/>
    </row>
    <row r="70" spans="1:7" ht="24" customHeight="1">
      <c r="A70" s="90" t="s">
        <v>204</v>
      </c>
      <c r="B70" s="303"/>
      <c r="C70" s="291">
        <v>451.8</v>
      </c>
      <c r="D70" s="291"/>
      <c r="E70" s="291"/>
      <c r="F70" s="17">
        <f t="shared" si="10"/>
        <v>0</v>
      </c>
      <c r="G70" s="138"/>
    </row>
    <row r="71" spans="1:7" ht="35.25" customHeight="1">
      <c r="A71" s="90" t="s">
        <v>205</v>
      </c>
      <c r="B71" s="238"/>
      <c r="C71" s="291"/>
      <c r="D71" s="174"/>
      <c r="E71" s="174">
        <v>4956.1000000000004</v>
      </c>
      <c r="F71" s="17">
        <f>E71-D71</f>
        <v>4956.1000000000004</v>
      </c>
      <c r="G71" s="138"/>
    </row>
    <row r="72" spans="1:7" ht="26.25" customHeight="1">
      <c r="A72" s="159" t="s">
        <v>441</v>
      </c>
      <c r="B72" s="238"/>
      <c r="C72" s="291"/>
      <c r="D72" s="174"/>
      <c r="E72" s="174"/>
      <c r="F72" s="17"/>
      <c r="G72" s="138"/>
    </row>
    <row r="73" spans="1:7" ht="20.25" customHeight="1">
      <c r="A73" s="322" t="s">
        <v>442</v>
      </c>
      <c r="B73" s="323">
        <v>3345</v>
      </c>
      <c r="C73" s="324"/>
      <c r="D73" s="325"/>
      <c r="E73" s="325">
        <v>19.399999999999999</v>
      </c>
      <c r="F73" s="305"/>
      <c r="G73" s="306"/>
    </row>
    <row r="74" spans="1:7" ht="19.5" customHeight="1">
      <c r="A74" s="326" t="s">
        <v>444</v>
      </c>
      <c r="B74" s="327">
        <v>3365</v>
      </c>
      <c r="C74" s="328"/>
      <c r="D74" s="328"/>
      <c r="E74" s="328">
        <v>19.399999999999999</v>
      </c>
      <c r="F74" s="16"/>
      <c r="G74" s="120"/>
    </row>
    <row r="75" spans="1:7" ht="21" customHeight="1">
      <c r="A75" s="260" t="s">
        <v>288</v>
      </c>
      <c r="B75" s="329"/>
      <c r="C75" s="330"/>
      <c r="D75" s="330"/>
      <c r="E75" s="330">
        <v>19.399999999999999</v>
      </c>
      <c r="F75" s="17"/>
      <c r="G75" s="138"/>
    </row>
    <row r="76" spans="1:7" ht="37.5" customHeight="1">
      <c r="B76" s="12"/>
      <c r="C76" s="12"/>
      <c r="D76" s="12"/>
      <c r="E76" s="12"/>
      <c r="F76" s="12"/>
    </row>
    <row r="77" spans="1:7">
      <c r="A77" s="21"/>
    </row>
    <row r="78" spans="1:7" ht="41.25" customHeight="1">
      <c r="A78" s="405" t="s">
        <v>159</v>
      </c>
      <c r="B78" s="405"/>
      <c r="C78" s="406"/>
      <c r="D78" s="406"/>
      <c r="E78" s="216"/>
      <c r="F78" s="405" t="s">
        <v>160</v>
      </c>
      <c r="G78" s="405"/>
    </row>
    <row r="79" spans="1:7">
      <c r="A79" s="151" t="s">
        <v>55</v>
      </c>
      <c r="B79" s="21"/>
      <c r="C79" s="402" t="s">
        <v>9</v>
      </c>
      <c r="D79" s="402"/>
      <c r="E79" s="75"/>
      <c r="F79" s="403" t="s">
        <v>15</v>
      </c>
      <c r="G79" s="403"/>
    </row>
    <row r="80" spans="1:7">
      <c r="A80" s="21"/>
    </row>
    <row r="81" spans="1:1">
      <c r="A81" s="21"/>
    </row>
    <row r="82" spans="1:1">
      <c r="A82" s="21"/>
    </row>
    <row r="83" spans="1:1">
      <c r="A83" s="21"/>
    </row>
    <row r="84" spans="1:1">
      <c r="A84" s="21"/>
    </row>
    <row r="85" spans="1:1">
      <c r="A85" s="21"/>
    </row>
    <row r="86" spans="1:1">
      <c r="A86" s="21"/>
    </row>
    <row r="87" spans="1:1">
      <c r="A87" s="21"/>
    </row>
    <row r="88" spans="1:1">
      <c r="A88" s="21"/>
    </row>
    <row r="89" spans="1:1">
      <c r="A89" s="21"/>
    </row>
    <row r="90" spans="1:1">
      <c r="A90" s="21"/>
    </row>
    <row r="91" spans="1:1">
      <c r="A91" s="21"/>
    </row>
    <row r="92" spans="1:1">
      <c r="A92" s="21"/>
    </row>
    <row r="93" spans="1:1">
      <c r="A93" s="21"/>
    </row>
    <row r="94" spans="1:1">
      <c r="A94" s="21"/>
    </row>
    <row r="95" spans="1:1">
      <c r="A95" s="21"/>
    </row>
    <row r="96" spans="1:1">
      <c r="A96" s="21"/>
    </row>
    <row r="97" spans="1:1">
      <c r="A97" s="21"/>
    </row>
    <row r="98" spans="1:1">
      <c r="A98" s="21"/>
    </row>
    <row r="99" spans="1:1">
      <c r="A99" s="21"/>
    </row>
    <row r="100" spans="1:1">
      <c r="A100" s="21"/>
    </row>
    <row r="101" spans="1:1">
      <c r="A101" s="21"/>
    </row>
    <row r="102" spans="1:1">
      <c r="A102" s="21"/>
    </row>
    <row r="103" spans="1:1">
      <c r="A103" s="21"/>
    </row>
    <row r="104" spans="1:1">
      <c r="A104" s="21"/>
    </row>
    <row r="105" spans="1:1">
      <c r="A105" s="21"/>
    </row>
    <row r="106" spans="1:1">
      <c r="A106" s="21"/>
    </row>
    <row r="107" spans="1:1">
      <c r="A107" s="21"/>
    </row>
    <row r="108" spans="1:1">
      <c r="A108" s="21"/>
    </row>
    <row r="109" spans="1:1">
      <c r="A109" s="21"/>
    </row>
    <row r="110" spans="1:1">
      <c r="A110" s="21"/>
    </row>
    <row r="111" spans="1:1">
      <c r="A111" s="21"/>
    </row>
    <row r="112" spans="1:1">
      <c r="A112" s="21"/>
    </row>
    <row r="113" spans="1:1">
      <c r="A113" s="21"/>
    </row>
    <row r="114" spans="1:1">
      <c r="A114" s="21"/>
    </row>
    <row r="115" spans="1:1">
      <c r="A115" s="21"/>
    </row>
    <row r="116" spans="1:1">
      <c r="A116" s="21"/>
    </row>
    <row r="117" spans="1:1">
      <c r="A117" s="21"/>
    </row>
    <row r="118" spans="1:1">
      <c r="A118" s="21"/>
    </row>
    <row r="119" spans="1:1">
      <c r="A119" s="21"/>
    </row>
    <row r="120" spans="1:1">
      <c r="A120" s="21"/>
    </row>
    <row r="121" spans="1:1">
      <c r="A121" s="21"/>
    </row>
    <row r="122" spans="1:1">
      <c r="A122" s="21"/>
    </row>
    <row r="123" spans="1:1">
      <c r="A123" s="21"/>
    </row>
    <row r="124" spans="1:1">
      <c r="A124" s="21"/>
    </row>
    <row r="125" spans="1:1">
      <c r="A125" s="21"/>
    </row>
    <row r="126" spans="1:1">
      <c r="A126" s="21"/>
    </row>
    <row r="127" spans="1:1">
      <c r="A127" s="21"/>
    </row>
    <row r="128" spans="1:1">
      <c r="A128" s="21"/>
    </row>
    <row r="129" spans="1:1">
      <c r="A129" s="21"/>
    </row>
    <row r="130" spans="1:1">
      <c r="A130" s="21"/>
    </row>
    <row r="131" spans="1:1">
      <c r="A131" s="21"/>
    </row>
    <row r="132" spans="1:1">
      <c r="A132" s="21"/>
    </row>
    <row r="133" spans="1:1">
      <c r="A133" s="21"/>
    </row>
    <row r="134" spans="1:1">
      <c r="A134" s="21"/>
    </row>
    <row r="135" spans="1:1">
      <c r="A135" s="21"/>
    </row>
    <row r="136" spans="1:1">
      <c r="A136" s="21"/>
    </row>
    <row r="137" spans="1:1">
      <c r="A137" s="21"/>
    </row>
    <row r="138" spans="1:1">
      <c r="A138" s="21"/>
    </row>
    <row r="139" spans="1:1">
      <c r="A139" s="21"/>
    </row>
    <row r="140" spans="1:1">
      <c r="A140" s="21"/>
    </row>
    <row r="141" spans="1:1">
      <c r="A141" s="21"/>
    </row>
    <row r="142" spans="1:1">
      <c r="A142" s="21"/>
    </row>
    <row r="143" spans="1:1">
      <c r="A143" s="21"/>
    </row>
    <row r="144" spans="1:1">
      <c r="A144" s="21"/>
    </row>
    <row r="145" spans="1:1">
      <c r="A145" s="21"/>
    </row>
    <row r="146" spans="1:1">
      <c r="A146" s="21"/>
    </row>
    <row r="147" spans="1:1">
      <c r="A147" s="21"/>
    </row>
    <row r="148" spans="1:1">
      <c r="A148" s="21"/>
    </row>
    <row r="149" spans="1:1">
      <c r="A149" s="21"/>
    </row>
    <row r="150" spans="1:1">
      <c r="A150" s="21"/>
    </row>
    <row r="151" spans="1:1">
      <c r="A151" s="21"/>
    </row>
    <row r="152" spans="1:1">
      <c r="A152" s="21"/>
    </row>
    <row r="153" spans="1:1">
      <c r="A153" s="21"/>
    </row>
    <row r="154" spans="1:1">
      <c r="A154" s="21"/>
    </row>
    <row r="155" spans="1:1">
      <c r="A155" s="21"/>
    </row>
    <row r="156" spans="1:1">
      <c r="A156" s="21"/>
    </row>
    <row r="157" spans="1:1">
      <c r="A157" s="21"/>
    </row>
    <row r="158" spans="1:1">
      <c r="A158" s="21"/>
    </row>
    <row r="159" spans="1:1">
      <c r="A159" s="21"/>
    </row>
    <row r="160" spans="1:1">
      <c r="A160" s="21"/>
    </row>
    <row r="161" spans="1:1">
      <c r="A161" s="21"/>
    </row>
    <row r="162" spans="1:1">
      <c r="A162" s="21"/>
    </row>
    <row r="163" spans="1:1">
      <c r="A163" s="21"/>
    </row>
    <row r="164" spans="1:1">
      <c r="A164" s="21"/>
    </row>
    <row r="165" spans="1:1">
      <c r="A165" s="21"/>
    </row>
    <row r="166" spans="1:1">
      <c r="A166" s="21"/>
    </row>
    <row r="167" spans="1:1">
      <c r="A167" s="21"/>
    </row>
    <row r="168" spans="1:1">
      <c r="A168" s="21"/>
    </row>
    <row r="169" spans="1:1">
      <c r="A169" s="21"/>
    </row>
    <row r="170" spans="1:1">
      <c r="A170" s="21"/>
    </row>
    <row r="171" spans="1:1">
      <c r="A171" s="21"/>
    </row>
    <row r="172" spans="1:1">
      <c r="A172" s="21"/>
    </row>
    <row r="173" spans="1:1">
      <c r="A173" s="21"/>
    </row>
    <row r="174" spans="1:1">
      <c r="A174" s="21"/>
    </row>
    <row r="175" spans="1:1">
      <c r="A175" s="21"/>
    </row>
    <row r="176" spans="1:1">
      <c r="A176" s="21"/>
    </row>
    <row r="177" spans="1:1">
      <c r="A177" s="21"/>
    </row>
    <row r="178" spans="1:1">
      <c r="A178" s="21"/>
    </row>
    <row r="179" spans="1:1">
      <c r="A179" s="21"/>
    </row>
    <row r="180" spans="1:1">
      <c r="A180" s="21"/>
    </row>
    <row r="181" spans="1:1">
      <c r="A181" s="21"/>
    </row>
    <row r="182" spans="1:1">
      <c r="A182" s="21"/>
    </row>
    <row r="183" spans="1:1">
      <c r="A183" s="21"/>
    </row>
  </sheetData>
  <mergeCells count="6">
    <mergeCell ref="A1:G2"/>
    <mergeCell ref="A78:B78"/>
    <mergeCell ref="C78:D78"/>
    <mergeCell ref="F78:G78"/>
    <mergeCell ref="C79:D79"/>
    <mergeCell ref="F79:G79"/>
  </mergeCells>
  <pageMargins left="0.51181102362204722" right="0.11811023622047245" top="0.74803149606299213" bottom="0.15748031496062992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G85"/>
  <sheetViews>
    <sheetView view="pageBreakPreview" topLeftCell="A42" zoomScale="84" zoomScaleSheetLayoutView="84" workbookViewId="0">
      <selection activeCell="A53" sqref="A53"/>
    </sheetView>
  </sheetViews>
  <sheetFormatPr defaultRowHeight="18.75"/>
  <cols>
    <col min="1" max="1" width="67.42578125" style="12" customWidth="1"/>
    <col min="2" max="2" width="8.7109375" style="20" customWidth="1"/>
    <col min="3" max="3" width="12.42578125" style="20" customWidth="1"/>
    <col min="4" max="5" width="12.42578125" style="178" customWidth="1"/>
    <col min="6" max="6" width="15.28515625" style="20" customWidth="1"/>
    <col min="7" max="7" width="14.85546875" style="12" customWidth="1"/>
    <col min="8" max="16384" width="9.140625" style="12"/>
  </cols>
  <sheetData>
    <row r="1" spans="1:7" ht="24.75" customHeight="1">
      <c r="A1" s="400" t="s">
        <v>89</v>
      </c>
      <c r="B1" s="400"/>
      <c r="C1" s="400"/>
      <c r="D1" s="400"/>
      <c r="E1" s="400"/>
      <c r="F1" s="400"/>
    </row>
    <row r="2" spans="1:7" ht="19.5" customHeight="1">
      <c r="A2" s="129"/>
      <c r="B2" s="119"/>
      <c r="C2" s="118"/>
      <c r="D2" s="175"/>
      <c r="E2" s="175"/>
      <c r="F2" s="119"/>
      <c r="G2" s="136" t="s">
        <v>60</v>
      </c>
    </row>
    <row r="3" spans="1:7" ht="62.25" customHeight="1">
      <c r="A3" s="14" t="s">
        <v>21</v>
      </c>
      <c r="B3" s="15" t="s">
        <v>4</v>
      </c>
      <c r="C3" s="15" t="s">
        <v>197</v>
      </c>
      <c r="D3" s="176" t="s">
        <v>171</v>
      </c>
      <c r="E3" s="176" t="s">
        <v>172</v>
      </c>
      <c r="F3" s="22" t="s">
        <v>101</v>
      </c>
      <c r="G3" s="137" t="s">
        <v>102</v>
      </c>
    </row>
    <row r="4" spans="1:7" s="86" customFormat="1" ht="16.5" customHeight="1">
      <c r="A4" s="172">
        <v>1</v>
      </c>
      <c r="B4" s="150">
        <v>2</v>
      </c>
      <c r="C4" s="150">
        <v>3</v>
      </c>
      <c r="D4" s="95">
        <v>4</v>
      </c>
      <c r="E4" s="95">
        <v>5</v>
      </c>
      <c r="F4" s="150">
        <v>6</v>
      </c>
      <c r="G4" s="87">
        <v>7</v>
      </c>
    </row>
    <row r="5" spans="1:7" ht="37.5" customHeight="1">
      <c r="A5" s="19" t="s">
        <v>11</v>
      </c>
      <c r="B5" s="65">
        <v>4000</v>
      </c>
      <c r="C5" s="66">
        <f>C6+C49</f>
        <v>39778.428</v>
      </c>
      <c r="D5" s="66">
        <f>D6+D49</f>
        <v>15750.699999999997</v>
      </c>
      <c r="E5" s="66">
        <f>E6+E49</f>
        <v>41876.600000000006</v>
      </c>
      <c r="F5" s="16">
        <f t="shared" ref="F5:F48" si="0">E5-D5</f>
        <v>26125.900000000009</v>
      </c>
      <c r="G5" s="120">
        <f>(E5/D5)*100</f>
        <v>265.87135809837031</v>
      </c>
    </row>
    <row r="6" spans="1:7" ht="40.5" customHeight="1">
      <c r="A6" s="106" t="s">
        <v>198</v>
      </c>
      <c r="B6" s="107">
        <v>4020</v>
      </c>
      <c r="C6" s="108">
        <f>SUM(C7:C31)</f>
        <v>39326.627999999997</v>
      </c>
      <c r="D6" s="108">
        <f>SUM(D7:D31)+D32</f>
        <v>15750.699999999997</v>
      </c>
      <c r="E6" s="140">
        <f>SUM(E7:E48)</f>
        <v>36920.500000000007</v>
      </c>
      <c r="F6" s="305">
        <f t="shared" si="0"/>
        <v>21169.80000000001</v>
      </c>
      <c r="G6" s="306">
        <f t="shared" ref="G6:G32" si="1">(E6/D6)*100</f>
        <v>234.4054549956511</v>
      </c>
    </row>
    <row r="7" spans="1:7" ht="35.25" customHeight="1">
      <c r="A7" s="90" t="s">
        <v>299</v>
      </c>
      <c r="B7" s="109"/>
      <c r="C7" s="110">
        <v>178</v>
      </c>
      <c r="D7" s="92"/>
      <c r="E7" s="92"/>
      <c r="F7" s="16">
        <f t="shared" si="0"/>
        <v>0</v>
      </c>
      <c r="G7" s="138"/>
    </row>
    <row r="8" spans="1:7" ht="20.100000000000001" customHeight="1">
      <c r="A8" s="90" t="s">
        <v>300</v>
      </c>
      <c r="B8" s="109"/>
      <c r="C8" s="110">
        <v>52.4</v>
      </c>
      <c r="D8" s="92"/>
      <c r="E8" s="92"/>
      <c r="F8" s="16">
        <f t="shared" si="0"/>
        <v>0</v>
      </c>
      <c r="G8" s="138"/>
    </row>
    <row r="9" spans="1:7" ht="20.100000000000001" customHeight="1">
      <c r="A9" s="90" t="s">
        <v>301</v>
      </c>
      <c r="B9" s="109"/>
      <c r="C9" s="110">
        <v>303.34500000000003</v>
      </c>
      <c r="D9" s="92"/>
      <c r="E9" s="92"/>
      <c r="F9" s="16">
        <f t="shared" si="0"/>
        <v>0</v>
      </c>
      <c r="G9" s="138"/>
    </row>
    <row r="10" spans="1:7" ht="20.100000000000001" customHeight="1">
      <c r="A10" s="90" t="s">
        <v>302</v>
      </c>
      <c r="B10" s="109"/>
      <c r="C10" s="110">
        <v>4458</v>
      </c>
      <c r="D10" s="92"/>
      <c r="E10" s="92"/>
      <c r="F10" s="16">
        <f t="shared" si="0"/>
        <v>0</v>
      </c>
      <c r="G10" s="138"/>
    </row>
    <row r="11" spans="1:7" ht="20.100000000000001" customHeight="1">
      <c r="A11" s="90" t="s">
        <v>303</v>
      </c>
      <c r="B11" s="111"/>
      <c r="C11" s="110">
        <v>4770</v>
      </c>
      <c r="D11" s="92"/>
      <c r="E11" s="92"/>
      <c r="F11" s="16">
        <f t="shared" si="0"/>
        <v>0</v>
      </c>
      <c r="G11" s="138"/>
    </row>
    <row r="12" spans="1:7" ht="21" customHeight="1">
      <c r="A12" s="90" t="s">
        <v>304</v>
      </c>
      <c r="B12" s="111"/>
      <c r="C12" s="110">
        <v>445.2</v>
      </c>
      <c r="D12" s="92"/>
      <c r="E12" s="92"/>
      <c r="F12" s="16">
        <f t="shared" si="0"/>
        <v>0</v>
      </c>
      <c r="G12" s="138"/>
    </row>
    <row r="13" spans="1:7" ht="20.100000000000001" customHeight="1">
      <c r="A13" s="90" t="s">
        <v>305</v>
      </c>
      <c r="B13" s="111"/>
      <c r="C13" s="110">
        <v>2691</v>
      </c>
      <c r="D13" s="92"/>
      <c r="E13" s="92"/>
      <c r="F13" s="16">
        <f t="shared" si="0"/>
        <v>0</v>
      </c>
      <c r="G13" s="138"/>
    </row>
    <row r="14" spans="1:7" ht="20.100000000000001" customHeight="1">
      <c r="A14" s="90" t="s">
        <v>306</v>
      </c>
      <c r="B14" s="111"/>
      <c r="C14" s="110">
        <v>4282</v>
      </c>
      <c r="D14" s="92"/>
      <c r="E14" s="92"/>
      <c r="F14" s="16">
        <f t="shared" si="0"/>
        <v>0</v>
      </c>
      <c r="G14" s="138"/>
    </row>
    <row r="15" spans="1:7" ht="20.100000000000001" customHeight="1">
      <c r="A15" s="90" t="s">
        <v>307</v>
      </c>
      <c r="B15" s="111"/>
      <c r="C15" s="110">
        <v>498</v>
      </c>
      <c r="D15" s="92"/>
      <c r="E15" s="92"/>
      <c r="F15" s="16">
        <f t="shared" si="0"/>
        <v>0</v>
      </c>
      <c r="G15" s="138"/>
    </row>
    <row r="16" spans="1:7" ht="20.100000000000001" customHeight="1">
      <c r="A16" s="90" t="s">
        <v>308</v>
      </c>
      <c r="B16" s="111"/>
      <c r="C16" s="110">
        <v>11777.413</v>
      </c>
      <c r="D16" s="92"/>
      <c r="E16" s="92"/>
      <c r="F16" s="16">
        <f t="shared" si="0"/>
        <v>0</v>
      </c>
      <c r="G16" s="138"/>
    </row>
    <row r="17" spans="1:7" ht="20.100000000000001" customHeight="1">
      <c r="A17" s="90" t="s">
        <v>309</v>
      </c>
      <c r="B17" s="111"/>
      <c r="C17" s="110">
        <v>1900.865</v>
      </c>
      <c r="D17" s="92"/>
      <c r="E17" s="92"/>
      <c r="F17" s="16">
        <f t="shared" si="0"/>
        <v>0</v>
      </c>
      <c r="G17" s="138"/>
    </row>
    <row r="18" spans="1:7" ht="20.100000000000001" customHeight="1">
      <c r="A18" s="90" t="s">
        <v>310</v>
      </c>
      <c r="B18" s="111"/>
      <c r="C18" s="110">
        <v>1132.5</v>
      </c>
      <c r="D18" s="92"/>
      <c r="E18" s="92"/>
      <c r="F18" s="16">
        <f t="shared" si="0"/>
        <v>0</v>
      </c>
      <c r="G18" s="138"/>
    </row>
    <row r="19" spans="1:7" ht="22.5" customHeight="1">
      <c r="A19" s="173" t="s">
        <v>311</v>
      </c>
      <c r="B19" s="111"/>
      <c r="C19" s="110">
        <v>4230.6620000000003</v>
      </c>
      <c r="D19" s="92"/>
      <c r="E19" s="92"/>
      <c r="F19" s="16">
        <f t="shared" si="0"/>
        <v>0</v>
      </c>
      <c r="G19" s="138"/>
    </row>
    <row r="20" spans="1:7" ht="20.100000000000001" customHeight="1">
      <c r="A20" s="90" t="s">
        <v>312</v>
      </c>
      <c r="B20" s="111"/>
      <c r="C20" s="110">
        <v>187.12799999999999</v>
      </c>
      <c r="D20" s="92"/>
      <c r="E20" s="92"/>
      <c r="F20" s="16">
        <f t="shared" si="0"/>
        <v>0</v>
      </c>
      <c r="G20" s="138"/>
    </row>
    <row r="21" spans="1:7" ht="20.100000000000001" customHeight="1">
      <c r="A21" s="90" t="s">
        <v>313</v>
      </c>
      <c r="B21" s="111"/>
      <c r="C21" s="110">
        <v>2420.1149999999998</v>
      </c>
      <c r="D21" s="92"/>
      <c r="E21" s="92"/>
      <c r="F21" s="16">
        <f t="shared" si="0"/>
        <v>0</v>
      </c>
      <c r="G21" s="138"/>
    </row>
    <row r="22" spans="1:7" ht="39.75" customHeight="1">
      <c r="A22" s="90" t="s">
        <v>314</v>
      </c>
      <c r="B22" s="112"/>
      <c r="C22" s="105"/>
      <c r="D22" s="98">
        <v>312.3</v>
      </c>
      <c r="E22" s="93">
        <v>312.3</v>
      </c>
      <c r="F22" s="16">
        <f t="shared" si="0"/>
        <v>0</v>
      </c>
      <c r="G22" s="138">
        <f t="shared" si="1"/>
        <v>100</v>
      </c>
    </row>
    <row r="23" spans="1:7" ht="37.5" customHeight="1">
      <c r="A23" s="90" t="s">
        <v>315</v>
      </c>
      <c r="B23" s="112"/>
      <c r="C23" s="105"/>
      <c r="D23" s="98">
        <v>367.2</v>
      </c>
      <c r="E23" s="93">
        <v>367.2</v>
      </c>
      <c r="F23" s="16">
        <f t="shared" si="0"/>
        <v>0</v>
      </c>
      <c r="G23" s="138">
        <f t="shared" si="1"/>
        <v>100</v>
      </c>
    </row>
    <row r="24" spans="1:7" ht="37.5" customHeight="1">
      <c r="A24" s="90" t="s">
        <v>316</v>
      </c>
      <c r="B24" s="112"/>
      <c r="C24" s="105"/>
      <c r="D24" s="98">
        <v>2162.1999999999998</v>
      </c>
      <c r="E24" s="93">
        <v>2162.1999999999998</v>
      </c>
      <c r="F24" s="16">
        <f t="shared" si="0"/>
        <v>0</v>
      </c>
      <c r="G24" s="138">
        <f t="shared" si="1"/>
        <v>100</v>
      </c>
    </row>
    <row r="25" spans="1:7" ht="21.75" customHeight="1">
      <c r="A25" s="90" t="s">
        <v>317</v>
      </c>
      <c r="B25" s="112"/>
      <c r="C25" s="105"/>
      <c r="D25" s="98">
        <v>2443.5</v>
      </c>
      <c r="E25" s="92">
        <v>3892</v>
      </c>
      <c r="F25" s="17">
        <f t="shared" si="0"/>
        <v>1448.5</v>
      </c>
      <c r="G25" s="138">
        <f t="shared" si="1"/>
        <v>159.27972171066094</v>
      </c>
    </row>
    <row r="26" spans="1:7" ht="22.5" customHeight="1">
      <c r="A26" s="90" t="s">
        <v>318</v>
      </c>
      <c r="B26" s="112"/>
      <c r="C26" s="105"/>
      <c r="D26" s="98">
        <v>380.2</v>
      </c>
      <c r="E26" s="92">
        <v>1140.5</v>
      </c>
      <c r="F26" s="17">
        <f t="shared" si="0"/>
        <v>760.3</v>
      </c>
      <c r="G26" s="138">
        <f t="shared" si="1"/>
        <v>299.97369805365599</v>
      </c>
    </row>
    <row r="27" spans="1:7" ht="57" customHeight="1">
      <c r="A27" s="90" t="s">
        <v>319</v>
      </c>
      <c r="B27" s="112"/>
      <c r="C27" s="105"/>
      <c r="D27" s="98">
        <v>4230.7</v>
      </c>
      <c r="E27" s="92">
        <v>2115.3000000000002</v>
      </c>
      <c r="F27" s="17">
        <f t="shared" si="0"/>
        <v>-2115.3999999999996</v>
      </c>
      <c r="G27" s="138">
        <f t="shared" si="1"/>
        <v>49.998818162479033</v>
      </c>
    </row>
    <row r="28" spans="1:7" ht="21" customHeight="1">
      <c r="A28" s="90" t="s">
        <v>320</v>
      </c>
      <c r="B28" s="112"/>
      <c r="C28" s="105"/>
      <c r="D28" s="98">
        <v>187.1</v>
      </c>
      <c r="E28" s="92">
        <v>93.6</v>
      </c>
      <c r="F28" s="17">
        <f t="shared" si="0"/>
        <v>-93.5</v>
      </c>
      <c r="G28" s="138">
        <f t="shared" si="1"/>
        <v>50.026723677177976</v>
      </c>
    </row>
    <row r="29" spans="1:7" ht="59.25" customHeight="1">
      <c r="A29" s="90" t="s">
        <v>321</v>
      </c>
      <c r="B29" s="112"/>
      <c r="C29" s="105"/>
      <c r="D29" s="98">
        <v>1286.3</v>
      </c>
      <c r="E29" s="92">
        <v>1185.5</v>
      </c>
      <c r="F29" s="17">
        <f t="shared" si="0"/>
        <v>-100.79999999999995</v>
      </c>
      <c r="G29" s="138">
        <f t="shared" si="1"/>
        <v>92.16356992925445</v>
      </c>
    </row>
    <row r="30" spans="1:7" ht="57.75" customHeight="1">
      <c r="A30" s="90" t="s">
        <v>322</v>
      </c>
      <c r="B30" s="112"/>
      <c r="C30" s="105"/>
      <c r="D30" s="98">
        <v>1162.4000000000001</v>
      </c>
      <c r="E30" s="92">
        <v>1071.2</v>
      </c>
      <c r="F30" s="17">
        <f t="shared" si="0"/>
        <v>-91.200000000000045</v>
      </c>
      <c r="G30" s="138">
        <f t="shared" si="1"/>
        <v>92.154163799036468</v>
      </c>
    </row>
    <row r="31" spans="1:7" ht="62.25" customHeight="1">
      <c r="A31" s="90" t="s">
        <v>323</v>
      </c>
      <c r="B31" s="112"/>
      <c r="C31" s="105"/>
      <c r="D31" s="98">
        <v>1530</v>
      </c>
      <c r="E31" s="92">
        <v>1722.1</v>
      </c>
      <c r="F31" s="17">
        <f t="shared" si="0"/>
        <v>192.09999999999991</v>
      </c>
      <c r="G31" s="138">
        <f t="shared" si="1"/>
        <v>112.55555555555554</v>
      </c>
    </row>
    <row r="32" spans="1:7" ht="40.5" customHeight="1">
      <c r="A32" s="90" t="s">
        <v>324</v>
      </c>
      <c r="B32" s="112"/>
      <c r="C32" s="105"/>
      <c r="D32" s="98">
        <v>1688.8</v>
      </c>
      <c r="E32" s="113">
        <v>650</v>
      </c>
      <c r="F32" s="17">
        <f t="shared" si="0"/>
        <v>-1038.8</v>
      </c>
      <c r="G32" s="138">
        <f t="shared" si="1"/>
        <v>38.488867835149222</v>
      </c>
    </row>
    <row r="33" spans="1:7" ht="41.25" customHeight="1">
      <c r="A33" s="90" t="s">
        <v>325</v>
      </c>
      <c r="B33" s="112"/>
      <c r="C33" s="105"/>
      <c r="D33" s="98"/>
      <c r="E33" s="113">
        <v>477</v>
      </c>
      <c r="F33" s="17">
        <f t="shared" si="0"/>
        <v>477</v>
      </c>
      <c r="G33" s="138"/>
    </row>
    <row r="34" spans="1:7" ht="37.5" customHeight="1">
      <c r="A34" s="90" t="s">
        <v>326</v>
      </c>
      <c r="B34" s="112"/>
      <c r="C34" s="105"/>
      <c r="D34" s="98"/>
      <c r="E34" s="113">
        <v>482</v>
      </c>
      <c r="F34" s="17">
        <f t="shared" si="0"/>
        <v>482</v>
      </c>
      <c r="G34" s="138"/>
    </row>
    <row r="35" spans="1:7" ht="21.95" customHeight="1">
      <c r="A35" s="90" t="s">
        <v>327</v>
      </c>
      <c r="B35" s="112"/>
      <c r="C35" s="105"/>
      <c r="D35" s="98"/>
      <c r="E35" s="113">
        <v>57.9</v>
      </c>
      <c r="F35" s="17">
        <f t="shared" si="0"/>
        <v>57.9</v>
      </c>
      <c r="G35" s="138"/>
    </row>
    <row r="36" spans="1:7" ht="21.95" customHeight="1">
      <c r="A36" s="90" t="s">
        <v>327</v>
      </c>
      <c r="B36" s="112"/>
      <c r="C36" s="105"/>
      <c r="D36" s="98"/>
      <c r="E36" s="113">
        <v>22.1</v>
      </c>
      <c r="F36" s="17">
        <f t="shared" si="0"/>
        <v>22.1</v>
      </c>
      <c r="G36" s="138"/>
    </row>
    <row r="37" spans="1:7" ht="21.75" customHeight="1">
      <c r="A37" s="90" t="s">
        <v>199</v>
      </c>
      <c r="B37" s="112"/>
      <c r="C37" s="105"/>
      <c r="D37" s="98"/>
      <c r="E37" s="113">
        <v>6400</v>
      </c>
      <c r="F37" s="17">
        <f t="shared" si="0"/>
        <v>6400</v>
      </c>
      <c r="G37" s="138"/>
    </row>
    <row r="38" spans="1:7" ht="37.5" customHeight="1">
      <c r="A38" s="90" t="s">
        <v>200</v>
      </c>
      <c r="B38" s="112"/>
      <c r="C38" s="105"/>
      <c r="D38" s="98"/>
      <c r="E38" s="113">
        <v>4822</v>
      </c>
      <c r="F38" s="17">
        <f t="shared" si="0"/>
        <v>4822</v>
      </c>
      <c r="G38" s="138"/>
    </row>
    <row r="39" spans="1:7" ht="21.95" customHeight="1">
      <c r="A39" s="90" t="s">
        <v>201</v>
      </c>
      <c r="B39" s="112"/>
      <c r="C39" s="105"/>
      <c r="D39" s="98"/>
      <c r="E39" s="92">
        <v>196</v>
      </c>
      <c r="F39" s="17">
        <f t="shared" si="0"/>
        <v>196</v>
      </c>
      <c r="G39" s="138"/>
    </row>
    <row r="40" spans="1:7" ht="21.95" customHeight="1">
      <c r="A40" s="90" t="s">
        <v>202</v>
      </c>
      <c r="B40" s="112"/>
      <c r="C40" s="105"/>
      <c r="D40" s="98"/>
      <c r="E40" s="92">
        <v>194.5</v>
      </c>
      <c r="F40" s="17">
        <f t="shared" si="0"/>
        <v>194.5</v>
      </c>
      <c r="G40" s="138"/>
    </row>
    <row r="41" spans="1:7" ht="24" customHeight="1">
      <c r="A41" s="90" t="s">
        <v>328</v>
      </c>
      <c r="B41" s="112"/>
      <c r="C41" s="105"/>
      <c r="D41" s="98"/>
      <c r="E41" s="92">
        <v>7476.4</v>
      </c>
      <c r="F41" s="17">
        <f t="shared" si="0"/>
        <v>7476.4</v>
      </c>
      <c r="G41" s="138"/>
    </row>
    <row r="42" spans="1:7" ht="19.5" customHeight="1">
      <c r="A42" s="90" t="s">
        <v>329</v>
      </c>
      <c r="B42" s="112"/>
      <c r="C42" s="105"/>
      <c r="D42" s="98"/>
      <c r="E42" s="92">
        <v>1557.9</v>
      </c>
      <c r="F42" s="17">
        <f t="shared" si="0"/>
        <v>1557.9</v>
      </c>
      <c r="G42" s="138"/>
    </row>
    <row r="43" spans="1:7" ht="37.5" customHeight="1">
      <c r="A43" s="90" t="s">
        <v>330</v>
      </c>
      <c r="B43" s="112"/>
      <c r="C43" s="105"/>
      <c r="D43" s="98"/>
      <c r="E43" s="92">
        <v>324</v>
      </c>
      <c r="F43" s="17">
        <f t="shared" si="0"/>
        <v>324</v>
      </c>
      <c r="G43" s="138"/>
    </row>
    <row r="44" spans="1:7" ht="20.25" customHeight="1">
      <c r="A44" s="90" t="s">
        <v>331</v>
      </c>
      <c r="B44" s="112"/>
      <c r="C44" s="105"/>
      <c r="D44" s="98"/>
      <c r="E44" s="177">
        <v>93</v>
      </c>
      <c r="F44" s="17">
        <f t="shared" si="0"/>
        <v>93</v>
      </c>
      <c r="G44" s="138"/>
    </row>
    <row r="45" spans="1:7" ht="21" customHeight="1">
      <c r="A45" s="90" t="s">
        <v>332</v>
      </c>
      <c r="B45" s="112"/>
      <c r="C45" s="105"/>
      <c r="D45" s="98"/>
      <c r="E45" s="177">
        <v>9.6</v>
      </c>
      <c r="F45" s="17">
        <f t="shared" si="0"/>
        <v>9.6</v>
      </c>
      <c r="G45" s="138"/>
    </row>
    <row r="46" spans="1:7" ht="19.5" customHeight="1">
      <c r="A46" s="90" t="s">
        <v>333</v>
      </c>
      <c r="B46" s="112"/>
      <c r="C46" s="105"/>
      <c r="D46" s="98"/>
      <c r="E46" s="177">
        <v>19.3</v>
      </c>
      <c r="F46" s="17">
        <f t="shared" si="0"/>
        <v>19.3</v>
      </c>
      <c r="G46" s="138"/>
    </row>
    <row r="47" spans="1:7" ht="20.25" customHeight="1">
      <c r="A47" s="90" t="s">
        <v>334</v>
      </c>
      <c r="B47" s="112"/>
      <c r="C47" s="105"/>
      <c r="D47" s="98"/>
      <c r="E47" s="177">
        <v>36.5</v>
      </c>
      <c r="F47" s="17">
        <f t="shared" si="0"/>
        <v>36.5</v>
      </c>
      <c r="G47" s="138"/>
    </row>
    <row r="48" spans="1:7" ht="24" customHeight="1">
      <c r="A48" s="90" t="s">
        <v>335</v>
      </c>
      <c r="B48" s="112"/>
      <c r="C48" s="105"/>
      <c r="D48" s="98"/>
      <c r="E48" s="177">
        <v>40.4</v>
      </c>
      <c r="F48" s="17">
        <f t="shared" si="0"/>
        <v>40.4</v>
      </c>
      <c r="G48" s="138"/>
    </row>
    <row r="49" spans="1:7" ht="24" customHeight="1">
      <c r="A49" s="114" t="s">
        <v>203</v>
      </c>
      <c r="B49" s="115">
        <v>4060</v>
      </c>
      <c r="C49" s="139">
        <f>C50</f>
        <v>451.8</v>
      </c>
      <c r="D49" s="108">
        <f>D50+D51</f>
        <v>0</v>
      </c>
      <c r="E49" s="140">
        <f>E50+E51</f>
        <v>4956.1000000000004</v>
      </c>
      <c r="F49" s="305">
        <f t="shared" ref="F49:F51" si="2">E49-D49</f>
        <v>4956.1000000000004</v>
      </c>
      <c r="G49" s="306"/>
    </row>
    <row r="50" spans="1:7" ht="23.25" customHeight="1">
      <c r="A50" s="116" t="s">
        <v>204</v>
      </c>
      <c r="B50" s="104"/>
      <c r="C50" s="105">
        <v>451.8</v>
      </c>
      <c r="D50" s="100"/>
      <c r="E50" s="117"/>
      <c r="F50" s="17">
        <f t="shared" si="2"/>
        <v>0</v>
      </c>
      <c r="G50" s="138"/>
    </row>
    <row r="51" spans="1:7" ht="36.75" customHeight="1">
      <c r="A51" s="116" t="s">
        <v>205</v>
      </c>
      <c r="B51" s="101"/>
      <c r="C51" s="102"/>
      <c r="D51" s="103"/>
      <c r="E51" s="92">
        <v>4956.1000000000004</v>
      </c>
      <c r="F51" s="17">
        <f t="shared" si="2"/>
        <v>4956.1000000000004</v>
      </c>
      <c r="G51" s="138"/>
    </row>
    <row r="52" spans="1:7">
      <c r="A52" s="21"/>
    </row>
    <row r="53" spans="1:7">
      <c r="A53" s="21"/>
    </row>
    <row r="54" spans="1:7" ht="42" customHeight="1">
      <c r="A54" s="407" t="s">
        <v>159</v>
      </c>
      <c r="B54" s="407"/>
      <c r="C54" s="142"/>
      <c r="D54" s="179"/>
      <c r="E54" s="180"/>
      <c r="F54" s="143" t="s">
        <v>160</v>
      </c>
      <c r="G54" s="144"/>
    </row>
    <row r="55" spans="1:7" ht="19.5" customHeight="1">
      <c r="A55" s="141" t="s">
        <v>8</v>
      </c>
      <c r="C55" s="408" t="s">
        <v>9</v>
      </c>
      <c r="D55" s="408"/>
      <c r="E55" s="409" t="s">
        <v>15</v>
      </c>
      <c r="F55" s="409"/>
      <c r="G55" s="409"/>
    </row>
    <row r="56" spans="1:7">
      <c r="A56" s="21"/>
    </row>
    <row r="57" spans="1:7">
      <c r="A57" s="21"/>
    </row>
    <row r="58" spans="1:7">
      <c r="A58" s="21"/>
    </row>
    <row r="59" spans="1:7">
      <c r="A59" s="21"/>
    </row>
    <row r="60" spans="1:7">
      <c r="A60" s="21"/>
    </row>
    <row r="61" spans="1:7">
      <c r="A61" s="21"/>
    </row>
    <row r="62" spans="1:7">
      <c r="A62" s="21"/>
    </row>
    <row r="63" spans="1:7">
      <c r="A63" s="21"/>
    </row>
    <row r="64" spans="1:7">
      <c r="A64" s="21"/>
    </row>
    <row r="65" spans="1:1">
      <c r="A65" s="21"/>
    </row>
    <row r="66" spans="1:1">
      <c r="A66" s="21"/>
    </row>
    <row r="67" spans="1:1">
      <c r="A67" s="21"/>
    </row>
    <row r="68" spans="1:1">
      <c r="A68" s="21"/>
    </row>
    <row r="69" spans="1:1">
      <c r="A69" s="21"/>
    </row>
    <row r="70" spans="1:1">
      <c r="A70" s="21"/>
    </row>
    <row r="71" spans="1:1">
      <c r="A71" s="21"/>
    </row>
    <row r="72" spans="1:1">
      <c r="A72" s="21"/>
    </row>
    <row r="73" spans="1:1">
      <c r="A73" s="21"/>
    </row>
    <row r="74" spans="1:1">
      <c r="A74" s="21"/>
    </row>
    <row r="75" spans="1:1">
      <c r="A75" s="21"/>
    </row>
    <row r="76" spans="1:1">
      <c r="A76" s="21"/>
    </row>
    <row r="77" spans="1:1">
      <c r="A77" s="21"/>
    </row>
    <row r="78" spans="1:1">
      <c r="A78" s="21"/>
    </row>
    <row r="79" spans="1:1">
      <c r="A79" s="21"/>
    </row>
    <row r="80" spans="1:1">
      <c r="A80" s="21"/>
    </row>
    <row r="81" spans="1:1">
      <c r="A81" s="21"/>
    </row>
    <row r="82" spans="1:1">
      <c r="A82" s="21"/>
    </row>
    <row r="83" spans="1:1">
      <c r="A83" s="21"/>
    </row>
    <row r="84" spans="1:1">
      <c r="A84" s="21"/>
    </row>
    <row r="85" spans="1:1">
      <c r="A85" s="21"/>
    </row>
  </sheetData>
  <mergeCells count="4">
    <mergeCell ref="A1:F1"/>
    <mergeCell ref="A54:B54"/>
    <mergeCell ref="C55:D55"/>
    <mergeCell ref="E55:G55"/>
  </mergeCells>
  <pageMargins left="0.43307086614173229" right="0.15748031496062992" top="0.78740157480314965" bottom="0.19685039370078741" header="0.19685039370078741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S64"/>
  <sheetViews>
    <sheetView view="pageBreakPreview" topLeftCell="A52" zoomScale="57" zoomScaleNormal="60" zoomScaleSheetLayoutView="57" workbookViewId="0">
      <selection activeCell="D5" sqref="D5"/>
    </sheetView>
  </sheetViews>
  <sheetFormatPr defaultRowHeight="20.25"/>
  <cols>
    <col min="1" max="1" width="6" style="8" customWidth="1"/>
    <col min="2" max="2" width="55" style="8" customWidth="1"/>
    <col min="3" max="3" width="14.85546875" style="8" customWidth="1"/>
    <col min="4" max="4" width="15" style="8" customWidth="1"/>
    <col min="5" max="5" width="15.28515625" style="8" customWidth="1"/>
    <col min="6" max="6" width="16.42578125" style="8" customWidth="1"/>
    <col min="7" max="7" width="15.42578125" style="8" customWidth="1"/>
    <col min="8" max="8" width="16.140625" style="8" customWidth="1"/>
    <col min="9" max="10" width="14.7109375" style="8" customWidth="1"/>
    <col min="11" max="11" width="15.140625" style="8" customWidth="1"/>
    <col min="12" max="12" width="15.85546875" style="8" customWidth="1"/>
    <col min="13" max="13" width="15.7109375" style="8" customWidth="1"/>
    <col min="14" max="14" width="14.85546875" style="8" customWidth="1"/>
    <col min="15" max="15" width="16.28515625" style="8" customWidth="1"/>
    <col min="16" max="16" width="16.42578125" style="8" customWidth="1"/>
    <col min="17" max="17" width="17" style="8" customWidth="1"/>
    <col min="18" max="18" width="16.28515625" style="8" customWidth="1"/>
    <col min="19" max="19" width="12.5703125" style="8" customWidth="1"/>
    <col min="20" max="16384" width="9.140625" style="8"/>
  </cols>
  <sheetData>
    <row r="1" spans="1:19">
      <c r="A1" s="23"/>
      <c r="B1" s="23"/>
      <c r="C1" s="23"/>
      <c r="D1" s="23"/>
      <c r="E1" s="53"/>
      <c r="F1" s="68"/>
      <c r="G1" s="24"/>
      <c r="H1" s="25"/>
      <c r="I1" s="25"/>
      <c r="J1" s="25"/>
      <c r="K1" s="25"/>
      <c r="L1" s="25"/>
      <c r="M1" s="24"/>
    </row>
    <row r="2" spans="1:19" s="27" customFormat="1" ht="32.25" customHeight="1">
      <c r="A2" s="410" t="s">
        <v>169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</row>
    <row r="3" spans="1:19">
      <c r="A3" s="28"/>
      <c r="B3" s="28"/>
      <c r="C3" s="29"/>
      <c r="D3" s="29"/>
      <c r="E3" s="69"/>
      <c r="F3" s="69"/>
      <c r="G3" s="29"/>
      <c r="H3" s="25"/>
      <c r="I3" s="25"/>
      <c r="J3" s="25"/>
      <c r="K3" s="25"/>
      <c r="R3" s="25"/>
      <c r="S3" s="24" t="s">
        <v>46</v>
      </c>
    </row>
    <row r="4" spans="1:19" ht="56.25" customHeight="1">
      <c r="A4" s="414" t="s">
        <v>6</v>
      </c>
      <c r="B4" s="421" t="s">
        <v>18</v>
      </c>
      <c r="C4" s="416" t="s">
        <v>119</v>
      </c>
      <c r="D4" s="417"/>
      <c r="E4" s="418"/>
      <c r="F4" s="416" t="s">
        <v>449</v>
      </c>
      <c r="G4" s="417"/>
      <c r="H4" s="418"/>
      <c r="I4" s="416" t="s">
        <v>120</v>
      </c>
      <c r="J4" s="417"/>
      <c r="K4" s="418"/>
      <c r="L4" s="416" t="s">
        <v>450</v>
      </c>
      <c r="M4" s="417"/>
      <c r="N4" s="418"/>
      <c r="O4" s="416" t="s">
        <v>121</v>
      </c>
      <c r="P4" s="417"/>
      <c r="Q4" s="417"/>
      <c r="R4" s="417"/>
      <c r="S4" s="418"/>
    </row>
    <row r="5" spans="1:19" ht="64.5" customHeight="1">
      <c r="A5" s="415"/>
      <c r="B5" s="422"/>
      <c r="C5" s="51" t="s">
        <v>451</v>
      </c>
      <c r="D5" s="51" t="s">
        <v>206</v>
      </c>
      <c r="E5" s="51" t="s">
        <v>207</v>
      </c>
      <c r="F5" s="51" t="s">
        <v>451</v>
      </c>
      <c r="G5" s="51" t="s">
        <v>206</v>
      </c>
      <c r="H5" s="51" t="s">
        <v>207</v>
      </c>
      <c r="I5" s="51" t="s">
        <v>451</v>
      </c>
      <c r="J5" s="51" t="s">
        <v>206</v>
      </c>
      <c r="K5" s="51" t="s">
        <v>207</v>
      </c>
      <c r="L5" s="51" t="s">
        <v>451</v>
      </c>
      <c r="M5" s="51" t="s">
        <v>206</v>
      </c>
      <c r="N5" s="51" t="s">
        <v>207</v>
      </c>
      <c r="O5" s="51" t="s">
        <v>451</v>
      </c>
      <c r="P5" s="51" t="s">
        <v>206</v>
      </c>
      <c r="Q5" s="51" t="s">
        <v>207</v>
      </c>
      <c r="R5" s="51" t="s">
        <v>98</v>
      </c>
      <c r="S5" s="51" t="s">
        <v>100</v>
      </c>
    </row>
    <row r="6" spans="1:19" ht="30" customHeight="1">
      <c r="A6" s="7">
        <v>1</v>
      </c>
      <c r="B6" s="318">
        <v>2</v>
      </c>
      <c r="C6" s="41">
        <v>3</v>
      </c>
      <c r="D6" s="51">
        <v>4</v>
      </c>
      <c r="E6" s="51">
        <v>5</v>
      </c>
      <c r="F6" s="41">
        <v>6</v>
      </c>
      <c r="G6" s="317">
        <v>7</v>
      </c>
      <c r="H6" s="317">
        <v>8</v>
      </c>
      <c r="I6" s="41">
        <v>9</v>
      </c>
      <c r="J6" s="317">
        <v>10</v>
      </c>
      <c r="K6" s="51">
        <v>11</v>
      </c>
      <c r="L6" s="41">
        <v>12</v>
      </c>
      <c r="M6" s="5">
        <v>13</v>
      </c>
      <c r="N6" s="5">
        <v>14</v>
      </c>
      <c r="O6" s="41">
        <v>15</v>
      </c>
      <c r="P6" s="5">
        <v>16</v>
      </c>
      <c r="Q6" s="5">
        <v>17</v>
      </c>
      <c r="R6" s="5">
        <v>18</v>
      </c>
      <c r="S6" s="5">
        <v>19</v>
      </c>
    </row>
    <row r="7" spans="1:19" ht="48" customHeight="1">
      <c r="A7" s="6">
        <v>1</v>
      </c>
      <c r="B7" s="349" t="s">
        <v>81</v>
      </c>
      <c r="C7" s="355">
        <f>SUM(C8:C49)</f>
        <v>0</v>
      </c>
      <c r="D7" s="355">
        <f t="shared" ref="D7:N7" si="0">SUM(D8:D49)</f>
        <v>0</v>
      </c>
      <c r="E7" s="355">
        <f t="shared" si="0"/>
        <v>0</v>
      </c>
      <c r="F7" s="355">
        <f t="shared" si="0"/>
        <v>39326.627999999997</v>
      </c>
      <c r="G7" s="355">
        <f t="shared" si="0"/>
        <v>15750.699999999997</v>
      </c>
      <c r="H7" s="355">
        <f t="shared" si="0"/>
        <v>30125.000000000004</v>
      </c>
      <c r="I7" s="355">
        <f t="shared" si="0"/>
        <v>0</v>
      </c>
      <c r="J7" s="355">
        <f t="shared" si="0"/>
        <v>0</v>
      </c>
      <c r="K7" s="355">
        <f t="shared" si="0"/>
        <v>0</v>
      </c>
      <c r="L7" s="355">
        <f t="shared" si="0"/>
        <v>0</v>
      </c>
      <c r="M7" s="355">
        <f t="shared" si="0"/>
        <v>0</v>
      </c>
      <c r="N7" s="355">
        <f t="shared" si="0"/>
        <v>6790.5</v>
      </c>
      <c r="O7" s="355">
        <f t="shared" ref="O7:O50" si="1">SUM(C7,F7,I7,L7)</f>
        <v>39326.627999999997</v>
      </c>
      <c r="P7" s="355">
        <f t="shared" ref="P7:Q22" si="2">SUM(D7,G7,J7,M7)</f>
        <v>15750.699999999997</v>
      </c>
      <c r="Q7" s="355">
        <f t="shared" si="2"/>
        <v>36915.5</v>
      </c>
      <c r="R7" s="355">
        <f>Q7-P7</f>
        <v>21164.800000000003</v>
      </c>
      <c r="S7" s="355">
        <f>Q7/P7*100</f>
        <v>234.37371037477703</v>
      </c>
    </row>
    <row r="8" spans="1:19" ht="37.5" customHeight="1">
      <c r="A8" s="51"/>
      <c r="B8" s="116" t="s">
        <v>299</v>
      </c>
      <c r="C8" s="333"/>
      <c r="D8" s="1"/>
      <c r="E8" s="1"/>
      <c r="F8" s="353">
        <v>178</v>
      </c>
      <c r="G8" s="1"/>
      <c r="H8" s="344"/>
      <c r="I8" s="333"/>
      <c r="J8" s="1"/>
      <c r="K8" s="1"/>
      <c r="L8" s="333"/>
      <c r="M8" s="334"/>
      <c r="N8" s="334"/>
      <c r="O8" s="357">
        <f t="shared" si="1"/>
        <v>178</v>
      </c>
      <c r="P8" s="355">
        <f t="shared" si="2"/>
        <v>0</v>
      </c>
      <c r="Q8" s="355">
        <f t="shared" si="2"/>
        <v>0</v>
      </c>
      <c r="R8" s="355">
        <f t="shared" ref="R8:R22" si="3">Q8-P8</f>
        <v>0</v>
      </c>
      <c r="S8" s="345"/>
    </row>
    <row r="9" spans="1:19" ht="27" customHeight="1">
      <c r="A9" s="51"/>
      <c r="B9" s="116" t="s">
        <v>300</v>
      </c>
      <c r="C9" s="333"/>
      <c r="D9" s="1"/>
      <c r="E9" s="1"/>
      <c r="F9" s="353">
        <v>52.4</v>
      </c>
      <c r="G9" s="1"/>
      <c r="H9" s="344"/>
      <c r="I9" s="333"/>
      <c r="J9" s="1"/>
      <c r="K9" s="1"/>
      <c r="L9" s="333"/>
      <c r="M9" s="334"/>
      <c r="N9" s="334"/>
      <c r="O9" s="357">
        <f t="shared" si="1"/>
        <v>52.4</v>
      </c>
      <c r="P9" s="355">
        <f t="shared" si="2"/>
        <v>0</v>
      </c>
      <c r="Q9" s="355">
        <f t="shared" si="2"/>
        <v>0</v>
      </c>
      <c r="R9" s="355">
        <f t="shared" si="3"/>
        <v>0</v>
      </c>
      <c r="S9" s="345"/>
    </row>
    <row r="10" spans="1:19" ht="24.75" customHeight="1">
      <c r="A10" s="51"/>
      <c r="B10" s="116" t="s">
        <v>301</v>
      </c>
      <c r="C10" s="333"/>
      <c r="D10" s="1"/>
      <c r="E10" s="1"/>
      <c r="F10" s="353">
        <v>303.34500000000003</v>
      </c>
      <c r="G10" s="1"/>
      <c r="H10" s="344"/>
      <c r="I10" s="333"/>
      <c r="J10" s="1"/>
      <c r="K10" s="1"/>
      <c r="L10" s="333"/>
      <c r="M10" s="334"/>
      <c r="N10" s="334"/>
      <c r="O10" s="357">
        <f t="shared" si="1"/>
        <v>303.34500000000003</v>
      </c>
      <c r="P10" s="355">
        <f t="shared" si="2"/>
        <v>0</v>
      </c>
      <c r="Q10" s="355">
        <f t="shared" si="2"/>
        <v>0</v>
      </c>
      <c r="R10" s="355">
        <f t="shared" si="3"/>
        <v>0</v>
      </c>
      <c r="S10" s="345"/>
    </row>
    <row r="11" spans="1:19" ht="20.25" customHeight="1">
      <c r="A11" s="51"/>
      <c r="B11" s="116" t="s">
        <v>302</v>
      </c>
      <c r="C11" s="333"/>
      <c r="D11" s="1"/>
      <c r="E11" s="1"/>
      <c r="F11" s="353">
        <v>4458</v>
      </c>
      <c r="G11" s="1"/>
      <c r="H11" s="344"/>
      <c r="I11" s="333"/>
      <c r="J11" s="1"/>
      <c r="K11" s="1"/>
      <c r="L11" s="333"/>
      <c r="M11" s="334"/>
      <c r="N11" s="334"/>
      <c r="O11" s="357">
        <f t="shared" si="1"/>
        <v>4458</v>
      </c>
      <c r="P11" s="355">
        <f t="shared" si="2"/>
        <v>0</v>
      </c>
      <c r="Q11" s="355">
        <f t="shared" si="2"/>
        <v>0</v>
      </c>
      <c r="R11" s="355">
        <f t="shared" si="3"/>
        <v>0</v>
      </c>
      <c r="S11" s="345"/>
    </row>
    <row r="12" spans="1:19" ht="25.5" customHeight="1">
      <c r="A12" s="51"/>
      <c r="B12" s="116" t="s">
        <v>303</v>
      </c>
      <c r="C12" s="333"/>
      <c r="D12" s="1"/>
      <c r="E12" s="1"/>
      <c r="F12" s="353">
        <v>4770</v>
      </c>
      <c r="G12" s="1"/>
      <c r="H12" s="344"/>
      <c r="I12" s="333"/>
      <c r="J12" s="1"/>
      <c r="K12" s="1"/>
      <c r="L12" s="333"/>
      <c r="M12" s="334"/>
      <c r="N12" s="334"/>
      <c r="O12" s="357">
        <f t="shared" si="1"/>
        <v>4770</v>
      </c>
      <c r="P12" s="355">
        <f t="shared" si="2"/>
        <v>0</v>
      </c>
      <c r="Q12" s="355">
        <f t="shared" si="2"/>
        <v>0</v>
      </c>
      <c r="R12" s="355">
        <f t="shared" si="3"/>
        <v>0</v>
      </c>
      <c r="S12" s="345"/>
    </row>
    <row r="13" spans="1:19" ht="40.5" customHeight="1">
      <c r="A13" s="51"/>
      <c r="B13" s="116" t="s">
        <v>304</v>
      </c>
      <c r="C13" s="333"/>
      <c r="D13" s="1"/>
      <c r="E13" s="1"/>
      <c r="F13" s="353">
        <v>445.2</v>
      </c>
      <c r="G13" s="1"/>
      <c r="H13" s="344"/>
      <c r="I13" s="333"/>
      <c r="J13" s="1"/>
      <c r="K13" s="1"/>
      <c r="L13" s="333"/>
      <c r="M13" s="334"/>
      <c r="N13" s="334"/>
      <c r="O13" s="357">
        <f t="shared" si="1"/>
        <v>445.2</v>
      </c>
      <c r="P13" s="355">
        <f t="shared" si="2"/>
        <v>0</v>
      </c>
      <c r="Q13" s="355">
        <f t="shared" si="2"/>
        <v>0</v>
      </c>
      <c r="R13" s="355">
        <f t="shared" si="3"/>
        <v>0</v>
      </c>
      <c r="S13" s="345"/>
    </row>
    <row r="14" spans="1:19" ht="24" customHeight="1">
      <c r="A14" s="51"/>
      <c r="B14" s="116" t="s">
        <v>305</v>
      </c>
      <c r="C14" s="333"/>
      <c r="D14" s="1"/>
      <c r="E14" s="1"/>
      <c r="F14" s="353">
        <v>2691</v>
      </c>
      <c r="G14" s="1"/>
      <c r="H14" s="344"/>
      <c r="I14" s="333"/>
      <c r="J14" s="1"/>
      <c r="K14" s="1"/>
      <c r="L14" s="333"/>
      <c r="M14" s="334"/>
      <c r="N14" s="334"/>
      <c r="O14" s="357">
        <f t="shared" si="1"/>
        <v>2691</v>
      </c>
      <c r="P14" s="355">
        <f t="shared" si="2"/>
        <v>0</v>
      </c>
      <c r="Q14" s="355">
        <f t="shared" si="2"/>
        <v>0</v>
      </c>
      <c r="R14" s="355">
        <f t="shared" si="3"/>
        <v>0</v>
      </c>
      <c r="S14" s="345"/>
    </row>
    <row r="15" spans="1:19" ht="24" customHeight="1">
      <c r="A15" s="51"/>
      <c r="B15" s="116" t="s">
        <v>306</v>
      </c>
      <c r="C15" s="333"/>
      <c r="D15" s="1"/>
      <c r="E15" s="1"/>
      <c r="F15" s="353">
        <v>4282</v>
      </c>
      <c r="G15" s="1"/>
      <c r="H15" s="344"/>
      <c r="I15" s="333"/>
      <c r="J15" s="1"/>
      <c r="K15" s="1"/>
      <c r="L15" s="333"/>
      <c r="M15" s="334"/>
      <c r="N15" s="334"/>
      <c r="O15" s="357">
        <f t="shared" si="1"/>
        <v>4282</v>
      </c>
      <c r="P15" s="355">
        <f t="shared" si="2"/>
        <v>0</v>
      </c>
      <c r="Q15" s="355">
        <f t="shared" si="2"/>
        <v>0</v>
      </c>
      <c r="R15" s="355">
        <f t="shared" si="3"/>
        <v>0</v>
      </c>
      <c r="S15" s="345"/>
    </row>
    <row r="16" spans="1:19" ht="25.5" customHeight="1">
      <c r="A16" s="51"/>
      <c r="B16" s="116" t="s">
        <v>307</v>
      </c>
      <c r="C16" s="333"/>
      <c r="D16" s="1"/>
      <c r="E16" s="1"/>
      <c r="F16" s="353">
        <v>498</v>
      </c>
      <c r="G16" s="1"/>
      <c r="H16" s="344"/>
      <c r="I16" s="333"/>
      <c r="J16" s="1"/>
      <c r="K16" s="1"/>
      <c r="L16" s="333"/>
      <c r="M16" s="334"/>
      <c r="N16" s="334"/>
      <c r="O16" s="357">
        <f t="shared" si="1"/>
        <v>498</v>
      </c>
      <c r="P16" s="355">
        <f t="shared" si="2"/>
        <v>0</v>
      </c>
      <c r="Q16" s="355">
        <f t="shared" si="2"/>
        <v>0</v>
      </c>
      <c r="R16" s="355">
        <f t="shared" si="3"/>
        <v>0</v>
      </c>
      <c r="S16" s="345"/>
    </row>
    <row r="17" spans="1:19" ht="22.5" customHeight="1">
      <c r="A17" s="51"/>
      <c r="B17" s="116" t="s">
        <v>308</v>
      </c>
      <c r="C17" s="333"/>
      <c r="D17" s="1"/>
      <c r="E17" s="1"/>
      <c r="F17" s="353">
        <v>11777.413</v>
      </c>
      <c r="G17" s="1"/>
      <c r="H17" s="344"/>
      <c r="I17" s="333"/>
      <c r="J17" s="1"/>
      <c r="K17" s="1"/>
      <c r="L17" s="333"/>
      <c r="M17" s="334"/>
      <c r="N17" s="334"/>
      <c r="O17" s="357">
        <f t="shared" si="1"/>
        <v>11777.413</v>
      </c>
      <c r="P17" s="355">
        <f t="shared" si="2"/>
        <v>0</v>
      </c>
      <c r="Q17" s="355">
        <f t="shared" si="2"/>
        <v>0</v>
      </c>
      <c r="R17" s="355">
        <f t="shared" si="3"/>
        <v>0</v>
      </c>
      <c r="S17" s="345"/>
    </row>
    <row r="18" spans="1:19" ht="25.5" customHeight="1">
      <c r="A18" s="51"/>
      <c r="B18" s="116" t="s">
        <v>309</v>
      </c>
      <c r="C18" s="333"/>
      <c r="D18" s="1"/>
      <c r="E18" s="1"/>
      <c r="F18" s="353">
        <v>1900.865</v>
      </c>
      <c r="G18" s="1"/>
      <c r="H18" s="344"/>
      <c r="I18" s="333"/>
      <c r="J18" s="1"/>
      <c r="K18" s="1"/>
      <c r="L18" s="333"/>
      <c r="M18" s="334"/>
      <c r="N18" s="334"/>
      <c r="O18" s="357">
        <f t="shared" si="1"/>
        <v>1900.865</v>
      </c>
      <c r="P18" s="355">
        <f t="shared" si="2"/>
        <v>0</v>
      </c>
      <c r="Q18" s="355">
        <f t="shared" si="2"/>
        <v>0</v>
      </c>
      <c r="R18" s="355">
        <f t="shared" si="3"/>
        <v>0</v>
      </c>
      <c r="S18" s="345"/>
    </row>
    <row r="19" spans="1:19" ht="24.75" customHeight="1">
      <c r="A19" s="51"/>
      <c r="B19" s="116" t="s">
        <v>310</v>
      </c>
      <c r="C19" s="333"/>
      <c r="D19" s="1"/>
      <c r="E19" s="1"/>
      <c r="F19" s="353">
        <v>1132.5</v>
      </c>
      <c r="G19" s="1"/>
      <c r="H19" s="344"/>
      <c r="I19" s="333"/>
      <c r="J19" s="1"/>
      <c r="K19" s="1"/>
      <c r="L19" s="333"/>
      <c r="M19" s="334"/>
      <c r="N19" s="334"/>
      <c r="O19" s="357">
        <f t="shared" si="1"/>
        <v>1132.5</v>
      </c>
      <c r="P19" s="355">
        <f t="shared" si="2"/>
        <v>0</v>
      </c>
      <c r="Q19" s="355">
        <f t="shared" si="2"/>
        <v>0</v>
      </c>
      <c r="R19" s="355">
        <f t="shared" si="3"/>
        <v>0</v>
      </c>
      <c r="S19" s="345"/>
    </row>
    <row r="20" spans="1:19" ht="21" customHeight="1">
      <c r="A20" s="51"/>
      <c r="B20" s="354" t="s">
        <v>311</v>
      </c>
      <c r="C20" s="333"/>
      <c r="D20" s="1"/>
      <c r="E20" s="1"/>
      <c r="F20" s="353">
        <v>4230.6620000000003</v>
      </c>
      <c r="G20" s="1"/>
      <c r="H20" s="344"/>
      <c r="I20" s="333"/>
      <c r="J20" s="1"/>
      <c r="K20" s="1"/>
      <c r="L20" s="333"/>
      <c r="M20" s="334"/>
      <c r="N20" s="334"/>
      <c r="O20" s="357">
        <f t="shared" si="1"/>
        <v>4230.6620000000003</v>
      </c>
      <c r="P20" s="355">
        <f t="shared" si="2"/>
        <v>0</v>
      </c>
      <c r="Q20" s="355">
        <f t="shared" si="2"/>
        <v>0</v>
      </c>
      <c r="R20" s="355">
        <f t="shared" si="3"/>
        <v>0</v>
      </c>
      <c r="S20" s="345"/>
    </row>
    <row r="21" spans="1:19" s="3" customFormat="1" ht="24.75" customHeight="1">
      <c r="A21" s="121"/>
      <c r="B21" s="116" t="s">
        <v>312</v>
      </c>
      <c r="C21" s="333"/>
      <c r="D21" s="1"/>
      <c r="E21" s="1"/>
      <c r="F21" s="353">
        <v>187.12799999999999</v>
      </c>
      <c r="G21" s="1"/>
      <c r="H21" s="344"/>
      <c r="I21" s="333"/>
      <c r="J21" s="1"/>
      <c r="K21" s="1"/>
      <c r="L21" s="333"/>
      <c r="M21" s="334"/>
      <c r="N21" s="334"/>
      <c r="O21" s="357">
        <f t="shared" si="1"/>
        <v>187.12799999999999</v>
      </c>
      <c r="P21" s="355">
        <f t="shared" si="2"/>
        <v>0</v>
      </c>
      <c r="Q21" s="355">
        <f t="shared" si="2"/>
        <v>0</v>
      </c>
      <c r="R21" s="355">
        <f t="shared" si="3"/>
        <v>0</v>
      </c>
      <c r="S21" s="345"/>
    </row>
    <row r="22" spans="1:19" s="3" customFormat="1" ht="24.75" customHeight="1">
      <c r="A22" s="121"/>
      <c r="B22" s="116" t="s">
        <v>313</v>
      </c>
      <c r="C22" s="333"/>
      <c r="D22" s="1"/>
      <c r="E22" s="1"/>
      <c r="F22" s="353">
        <v>2420.1149999999998</v>
      </c>
      <c r="G22" s="1"/>
      <c r="H22" s="344"/>
      <c r="I22" s="333"/>
      <c r="J22" s="1"/>
      <c r="K22" s="1"/>
      <c r="L22" s="333"/>
      <c r="M22" s="334"/>
      <c r="N22" s="334"/>
      <c r="O22" s="357">
        <f t="shared" si="1"/>
        <v>2420.1149999999998</v>
      </c>
      <c r="P22" s="355">
        <f t="shared" si="2"/>
        <v>0</v>
      </c>
      <c r="Q22" s="355">
        <f t="shared" si="2"/>
        <v>0</v>
      </c>
      <c r="R22" s="355">
        <f t="shared" si="3"/>
        <v>0</v>
      </c>
      <c r="S22" s="345"/>
    </row>
    <row r="23" spans="1:19" s="3" customFormat="1" ht="45" customHeight="1">
      <c r="A23" s="121"/>
      <c r="B23" s="350" t="s">
        <v>314</v>
      </c>
      <c r="C23" s="331"/>
      <c r="D23" s="1"/>
      <c r="E23" s="1"/>
      <c r="F23" s="333"/>
      <c r="G23" s="17">
        <v>312.3</v>
      </c>
      <c r="H23" s="17">
        <v>312.3</v>
      </c>
      <c r="I23" s="333"/>
      <c r="J23" s="1"/>
      <c r="K23" s="1"/>
      <c r="L23" s="333"/>
      <c r="M23" s="334"/>
      <c r="N23" s="334"/>
      <c r="O23" s="355">
        <f t="shared" si="1"/>
        <v>0</v>
      </c>
      <c r="P23" s="357">
        <f t="shared" ref="P23:Q49" si="4">SUM(D23,G23,J23,M23)</f>
        <v>312.3</v>
      </c>
      <c r="Q23" s="357">
        <f t="shared" si="4"/>
        <v>312.3</v>
      </c>
      <c r="R23" s="357">
        <f t="shared" ref="R23:R50" si="5">Q23-P23</f>
        <v>0</v>
      </c>
      <c r="S23" s="357">
        <f t="shared" ref="S23:S32" si="6">Q23/P23*100</f>
        <v>100</v>
      </c>
    </row>
    <row r="24" spans="1:19" s="3" customFormat="1" ht="42" customHeight="1">
      <c r="A24" s="121"/>
      <c r="B24" s="350" t="s">
        <v>315</v>
      </c>
      <c r="C24" s="331"/>
      <c r="D24" s="1"/>
      <c r="E24" s="1"/>
      <c r="F24" s="333"/>
      <c r="G24" s="17">
        <v>367.2</v>
      </c>
      <c r="H24" s="17">
        <v>367.2</v>
      </c>
      <c r="I24" s="333"/>
      <c r="J24" s="1"/>
      <c r="K24" s="1"/>
      <c r="L24" s="333"/>
      <c r="M24" s="334"/>
      <c r="N24" s="334"/>
      <c r="O24" s="355">
        <f t="shared" si="1"/>
        <v>0</v>
      </c>
      <c r="P24" s="357">
        <f t="shared" si="4"/>
        <v>367.2</v>
      </c>
      <c r="Q24" s="357">
        <f t="shared" si="4"/>
        <v>367.2</v>
      </c>
      <c r="R24" s="357">
        <f t="shared" si="5"/>
        <v>0</v>
      </c>
      <c r="S24" s="357">
        <f t="shared" si="6"/>
        <v>100</v>
      </c>
    </row>
    <row r="25" spans="1:19" s="3" customFormat="1" ht="24.95" customHeight="1">
      <c r="A25" s="121"/>
      <c r="B25" s="350" t="s">
        <v>336</v>
      </c>
      <c r="C25" s="331"/>
      <c r="D25" s="1"/>
      <c r="E25" s="1"/>
      <c r="F25" s="333"/>
      <c r="G25" s="17">
        <v>2162.1999999999998</v>
      </c>
      <c r="H25" s="17">
        <v>2162.1999999999998</v>
      </c>
      <c r="I25" s="333"/>
      <c r="J25" s="1"/>
      <c r="K25" s="1"/>
      <c r="L25" s="333"/>
      <c r="M25" s="334"/>
      <c r="N25" s="334"/>
      <c r="O25" s="355">
        <f t="shared" si="1"/>
        <v>0</v>
      </c>
      <c r="P25" s="357">
        <f t="shared" si="4"/>
        <v>2162.1999999999998</v>
      </c>
      <c r="Q25" s="357">
        <f t="shared" si="4"/>
        <v>2162.1999999999998</v>
      </c>
      <c r="R25" s="357">
        <f t="shared" si="5"/>
        <v>0</v>
      </c>
      <c r="S25" s="357">
        <f t="shared" si="6"/>
        <v>100</v>
      </c>
    </row>
    <row r="26" spans="1:19" s="3" customFormat="1" ht="24.75" customHeight="1">
      <c r="A26" s="121"/>
      <c r="B26" s="351" t="s">
        <v>317</v>
      </c>
      <c r="C26" s="331"/>
      <c r="D26" s="1"/>
      <c r="E26" s="1"/>
      <c r="F26" s="333"/>
      <c r="G26" s="17">
        <v>2443.5</v>
      </c>
      <c r="H26" s="17">
        <v>3892</v>
      </c>
      <c r="I26" s="333"/>
      <c r="J26" s="1"/>
      <c r="K26" s="1"/>
      <c r="L26" s="333"/>
      <c r="M26" s="334"/>
      <c r="N26" s="334"/>
      <c r="O26" s="355">
        <f t="shared" si="1"/>
        <v>0</v>
      </c>
      <c r="P26" s="357">
        <f t="shared" si="4"/>
        <v>2443.5</v>
      </c>
      <c r="Q26" s="357">
        <f t="shared" si="4"/>
        <v>3892</v>
      </c>
      <c r="R26" s="357">
        <f t="shared" si="5"/>
        <v>1448.5</v>
      </c>
      <c r="S26" s="357">
        <f t="shared" si="6"/>
        <v>159.27972171066094</v>
      </c>
    </row>
    <row r="27" spans="1:19" s="3" customFormat="1" ht="24.75" customHeight="1">
      <c r="A27" s="121"/>
      <c r="B27" s="351" t="s">
        <v>318</v>
      </c>
      <c r="C27" s="331"/>
      <c r="D27" s="1"/>
      <c r="E27" s="1"/>
      <c r="F27" s="333"/>
      <c r="G27" s="17">
        <v>380.2</v>
      </c>
      <c r="H27" s="17">
        <v>1140.5</v>
      </c>
      <c r="I27" s="333"/>
      <c r="J27" s="1"/>
      <c r="K27" s="1"/>
      <c r="L27" s="333"/>
      <c r="M27" s="334"/>
      <c r="N27" s="334"/>
      <c r="O27" s="355">
        <f t="shared" si="1"/>
        <v>0</v>
      </c>
      <c r="P27" s="357">
        <f t="shared" si="4"/>
        <v>380.2</v>
      </c>
      <c r="Q27" s="357">
        <f t="shared" si="4"/>
        <v>1140.5</v>
      </c>
      <c r="R27" s="357">
        <f t="shared" si="5"/>
        <v>760.3</v>
      </c>
      <c r="S27" s="357">
        <f t="shared" si="6"/>
        <v>299.97369805365599</v>
      </c>
    </row>
    <row r="28" spans="1:19" s="3" customFormat="1" ht="77.25" customHeight="1">
      <c r="A28" s="121"/>
      <c r="B28" s="351" t="s">
        <v>319</v>
      </c>
      <c r="C28" s="331"/>
      <c r="D28" s="1"/>
      <c r="E28" s="1"/>
      <c r="F28" s="333"/>
      <c r="G28" s="17">
        <v>4230.7</v>
      </c>
      <c r="H28" s="17">
        <v>2115.3000000000002</v>
      </c>
      <c r="I28" s="333"/>
      <c r="J28" s="1"/>
      <c r="K28" s="1"/>
      <c r="L28" s="333"/>
      <c r="M28" s="334"/>
      <c r="N28" s="334"/>
      <c r="O28" s="355">
        <f t="shared" si="1"/>
        <v>0</v>
      </c>
      <c r="P28" s="357">
        <f t="shared" si="4"/>
        <v>4230.7</v>
      </c>
      <c r="Q28" s="357">
        <f t="shared" si="4"/>
        <v>2115.3000000000002</v>
      </c>
      <c r="R28" s="357">
        <f t="shared" si="5"/>
        <v>-2115.3999999999996</v>
      </c>
      <c r="S28" s="357">
        <f t="shared" si="6"/>
        <v>49.998818162479033</v>
      </c>
    </row>
    <row r="29" spans="1:19" s="3" customFormat="1" ht="24" customHeight="1">
      <c r="A29" s="121"/>
      <c r="B29" s="351" t="s">
        <v>320</v>
      </c>
      <c r="C29" s="331"/>
      <c r="D29" s="1"/>
      <c r="E29" s="1"/>
      <c r="F29" s="333"/>
      <c r="G29" s="17">
        <v>187.1</v>
      </c>
      <c r="H29" s="17">
        <v>93.6</v>
      </c>
      <c r="I29" s="333"/>
      <c r="J29" s="1"/>
      <c r="K29" s="1"/>
      <c r="L29" s="333"/>
      <c r="M29" s="334"/>
      <c r="N29" s="334"/>
      <c r="O29" s="355">
        <f t="shared" si="1"/>
        <v>0</v>
      </c>
      <c r="P29" s="357">
        <f t="shared" si="4"/>
        <v>187.1</v>
      </c>
      <c r="Q29" s="357">
        <f t="shared" si="4"/>
        <v>93.6</v>
      </c>
      <c r="R29" s="357">
        <f t="shared" si="5"/>
        <v>-93.5</v>
      </c>
      <c r="S29" s="357">
        <f t="shared" si="6"/>
        <v>50.026723677177976</v>
      </c>
    </row>
    <row r="30" spans="1:19" s="3" customFormat="1" ht="76.5" customHeight="1">
      <c r="A30" s="121"/>
      <c r="B30" s="351" t="s">
        <v>321</v>
      </c>
      <c r="C30" s="331"/>
      <c r="D30" s="1"/>
      <c r="E30" s="1"/>
      <c r="F30" s="333"/>
      <c r="G30" s="17">
        <v>1286.3</v>
      </c>
      <c r="H30" s="17">
        <v>1185.5</v>
      </c>
      <c r="I30" s="333"/>
      <c r="J30" s="1"/>
      <c r="K30" s="1"/>
      <c r="L30" s="333"/>
      <c r="M30" s="334"/>
      <c r="N30" s="334"/>
      <c r="O30" s="355">
        <f t="shared" si="1"/>
        <v>0</v>
      </c>
      <c r="P30" s="357">
        <f t="shared" si="4"/>
        <v>1286.3</v>
      </c>
      <c r="Q30" s="357">
        <f t="shared" si="4"/>
        <v>1185.5</v>
      </c>
      <c r="R30" s="357">
        <f t="shared" si="5"/>
        <v>-100.79999999999995</v>
      </c>
      <c r="S30" s="357">
        <f t="shared" si="6"/>
        <v>92.16356992925445</v>
      </c>
    </row>
    <row r="31" spans="1:19" s="3" customFormat="1" ht="78.75" customHeight="1">
      <c r="A31" s="121"/>
      <c r="B31" s="351" t="s">
        <v>322</v>
      </c>
      <c r="C31" s="331"/>
      <c r="D31" s="1"/>
      <c r="E31" s="1"/>
      <c r="F31" s="333"/>
      <c r="G31" s="17">
        <v>1162.4000000000001</v>
      </c>
      <c r="H31" s="17">
        <v>1071.2</v>
      </c>
      <c r="I31" s="333"/>
      <c r="J31" s="1"/>
      <c r="K31" s="1"/>
      <c r="L31" s="333"/>
      <c r="M31" s="334"/>
      <c r="N31" s="334"/>
      <c r="O31" s="355">
        <f t="shared" si="1"/>
        <v>0</v>
      </c>
      <c r="P31" s="357">
        <f t="shared" si="4"/>
        <v>1162.4000000000001</v>
      </c>
      <c r="Q31" s="357">
        <f t="shared" si="4"/>
        <v>1071.2</v>
      </c>
      <c r="R31" s="357">
        <f t="shared" si="5"/>
        <v>-91.200000000000045</v>
      </c>
      <c r="S31" s="357">
        <f t="shared" si="6"/>
        <v>92.154163799036468</v>
      </c>
    </row>
    <row r="32" spans="1:19" s="3" customFormat="1" ht="78" customHeight="1">
      <c r="A32" s="121"/>
      <c r="B32" s="351" t="s">
        <v>323</v>
      </c>
      <c r="C32" s="331"/>
      <c r="D32" s="1"/>
      <c r="E32" s="1"/>
      <c r="F32" s="333"/>
      <c r="G32" s="17">
        <v>1530</v>
      </c>
      <c r="H32" s="17">
        <v>1722.1</v>
      </c>
      <c r="I32" s="333"/>
      <c r="J32" s="1"/>
      <c r="K32" s="1"/>
      <c r="L32" s="333"/>
      <c r="M32" s="334"/>
      <c r="N32" s="334"/>
      <c r="O32" s="355">
        <f t="shared" si="1"/>
        <v>0</v>
      </c>
      <c r="P32" s="357">
        <f t="shared" si="4"/>
        <v>1530</v>
      </c>
      <c r="Q32" s="357">
        <f t="shared" si="4"/>
        <v>1722.1</v>
      </c>
      <c r="R32" s="357">
        <f t="shared" si="5"/>
        <v>192.09999999999991</v>
      </c>
      <c r="S32" s="357">
        <f t="shared" si="6"/>
        <v>112.55555555555554</v>
      </c>
    </row>
    <row r="33" spans="1:19" s="3" customFormat="1" ht="63" customHeight="1">
      <c r="A33" s="121"/>
      <c r="B33" s="358" t="s">
        <v>326</v>
      </c>
      <c r="C33" s="331"/>
      <c r="D33" s="42"/>
      <c r="E33" s="42"/>
      <c r="F33" s="331"/>
      <c r="G33" s="48">
        <v>1688.8</v>
      </c>
      <c r="H33" s="48">
        <v>650</v>
      </c>
      <c r="I33" s="331"/>
      <c r="J33" s="42"/>
      <c r="K33" s="42"/>
      <c r="L33" s="331"/>
      <c r="M33" s="359"/>
      <c r="N33" s="359"/>
      <c r="O33" s="355">
        <f t="shared" si="1"/>
        <v>0</v>
      </c>
      <c r="P33" s="357">
        <f t="shared" si="4"/>
        <v>1688.8</v>
      </c>
      <c r="Q33" s="357">
        <f t="shared" si="4"/>
        <v>650</v>
      </c>
      <c r="R33" s="357">
        <f t="shared" si="5"/>
        <v>-1038.8</v>
      </c>
      <c r="S33" s="357">
        <f t="shared" ref="S33" si="7">Q33/P33*100</f>
        <v>38.488867835149222</v>
      </c>
    </row>
    <row r="34" spans="1:19" s="3" customFormat="1" ht="48.75" customHeight="1">
      <c r="A34" s="121"/>
      <c r="B34" s="350" t="s">
        <v>325</v>
      </c>
      <c r="C34" s="331"/>
      <c r="D34" s="1"/>
      <c r="E34" s="1"/>
      <c r="F34" s="333"/>
      <c r="G34" s="48"/>
      <c r="H34" s="17">
        <v>472</v>
      </c>
      <c r="I34" s="333"/>
      <c r="J34" s="1"/>
      <c r="K34" s="1"/>
      <c r="L34" s="333"/>
      <c r="M34" s="334"/>
      <c r="N34" s="334"/>
      <c r="O34" s="355">
        <f t="shared" si="1"/>
        <v>0</v>
      </c>
      <c r="P34" s="357">
        <f t="shared" si="4"/>
        <v>0</v>
      </c>
      <c r="Q34" s="357">
        <f t="shared" si="4"/>
        <v>472</v>
      </c>
      <c r="R34" s="357">
        <f t="shared" si="5"/>
        <v>472</v>
      </c>
      <c r="S34" s="357"/>
    </row>
    <row r="35" spans="1:19" ht="60" customHeight="1">
      <c r="A35" s="51"/>
      <c r="B35" s="350" t="s">
        <v>326</v>
      </c>
      <c r="C35" s="331"/>
      <c r="D35" s="1"/>
      <c r="E35" s="1"/>
      <c r="F35" s="333"/>
      <c r="G35" s="48"/>
      <c r="H35" s="17">
        <v>482</v>
      </c>
      <c r="I35" s="333"/>
      <c r="J35" s="1"/>
      <c r="K35" s="1"/>
      <c r="L35" s="333"/>
      <c r="M35" s="334"/>
      <c r="N35" s="334"/>
      <c r="O35" s="355">
        <f t="shared" si="1"/>
        <v>0</v>
      </c>
      <c r="P35" s="357">
        <f t="shared" si="4"/>
        <v>0</v>
      </c>
      <c r="Q35" s="357">
        <f t="shared" si="4"/>
        <v>482</v>
      </c>
      <c r="R35" s="357">
        <f t="shared" si="5"/>
        <v>482</v>
      </c>
      <c r="S35" s="357"/>
    </row>
    <row r="36" spans="1:19" ht="24" customHeight="1">
      <c r="A36" s="51"/>
      <c r="B36" s="351" t="s">
        <v>327</v>
      </c>
      <c r="C36" s="332"/>
      <c r="D36" s="335"/>
      <c r="E36" s="335"/>
      <c r="F36" s="336"/>
      <c r="G36" s="352"/>
      <c r="H36" s="337">
        <v>57.9</v>
      </c>
      <c r="I36" s="336"/>
      <c r="J36" s="335"/>
      <c r="K36" s="335"/>
      <c r="L36" s="336"/>
      <c r="M36" s="338"/>
      <c r="N36" s="338"/>
      <c r="O36" s="355">
        <f t="shared" si="1"/>
        <v>0</v>
      </c>
      <c r="P36" s="357">
        <f t="shared" si="4"/>
        <v>0</v>
      </c>
      <c r="Q36" s="357">
        <f t="shared" si="4"/>
        <v>57.9</v>
      </c>
      <c r="R36" s="357">
        <f t="shared" si="5"/>
        <v>57.9</v>
      </c>
      <c r="S36" s="357"/>
    </row>
    <row r="37" spans="1:19" ht="26.25" customHeight="1">
      <c r="A37" s="51"/>
      <c r="B37" s="351" t="s">
        <v>327</v>
      </c>
      <c r="C37" s="332"/>
      <c r="D37" s="335"/>
      <c r="E37" s="335"/>
      <c r="F37" s="336"/>
      <c r="G37" s="352"/>
      <c r="H37" s="337">
        <v>22.1</v>
      </c>
      <c r="I37" s="336"/>
      <c r="J37" s="335"/>
      <c r="K37" s="335"/>
      <c r="L37" s="336"/>
      <c r="M37" s="338"/>
      <c r="N37" s="338"/>
      <c r="O37" s="355">
        <f t="shared" si="1"/>
        <v>0</v>
      </c>
      <c r="P37" s="357">
        <f t="shared" si="4"/>
        <v>0</v>
      </c>
      <c r="Q37" s="357">
        <f t="shared" si="4"/>
        <v>22.1</v>
      </c>
      <c r="R37" s="357">
        <f t="shared" si="5"/>
        <v>22.1</v>
      </c>
      <c r="S37" s="340"/>
    </row>
    <row r="38" spans="1:19" ht="36.75" customHeight="1">
      <c r="A38" s="51"/>
      <c r="B38" s="252" t="s">
        <v>199</v>
      </c>
      <c r="C38" s="332"/>
      <c r="D38" s="335"/>
      <c r="E38" s="335"/>
      <c r="F38" s="336"/>
      <c r="G38" s="352"/>
      <c r="H38" s="339"/>
      <c r="I38" s="336"/>
      <c r="J38" s="335"/>
      <c r="K38" s="335"/>
      <c r="L38" s="336"/>
      <c r="M38" s="338"/>
      <c r="N38" s="340">
        <v>6400</v>
      </c>
      <c r="O38" s="355">
        <f t="shared" si="1"/>
        <v>0</v>
      </c>
      <c r="P38" s="357">
        <f t="shared" si="4"/>
        <v>0</v>
      </c>
      <c r="Q38" s="357">
        <f t="shared" si="4"/>
        <v>6400</v>
      </c>
      <c r="R38" s="357">
        <f t="shared" si="5"/>
        <v>6400</v>
      </c>
      <c r="S38" s="340"/>
    </row>
    <row r="39" spans="1:19" ht="42.75" customHeight="1">
      <c r="A39" s="51"/>
      <c r="B39" s="252" t="s">
        <v>200</v>
      </c>
      <c r="C39" s="332"/>
      <c r="D39" s="335"/>
      <c r="E39" s="335"/>
      <c r="F39" s="336"/>
      <c r="G39" s="352"/>
      <c r="H39" s="339">
        <v>4822</v>
      </c>
      <c r="I39" s="336"/>
      <c r="J39" s="335"/>
      <c r="K39" s="335"/>
      <c r="L39" s="336"/>
      <c r="M39" s="338"/>
      <c r="N39" s="341"/>
      <c r="O39" s="355">
        <f t="shared" si="1"/>
        <v>0</v>
      </c>
      <c r="P39" s="357">
        <f t="shared" si="4"/>
        <v>0</v>
      </c>
      <c r="Q39" s="357">
        <f t="shared" si="4"/>
        <v>4822</v>
      </c>
      <c r="R39" s="357">
        <f t="shared" si="5"/>
        <v>4822</v>
      </c>
      <c r="S39" s="340"/>
    </row>
    <row r="40" spans="1:19" ht="23.25" customHeight="1">
      <c r="A40" s="51"/>
      <c r="B40" s="252" t="s">
        <v>201</v>
      </c>
      <c r="C40" s="332"/>
      <c r="D40" s="335"/>
      <c r="E40" s="335"/>
      <c r="F40" s="336"/>
      <c r="G40" s="352"/>
      <c r="H40" s="342"/>
      <c r="I40" s="336"/>
      <c r="J40" s="335"/>
      <c r="K40" s="335"/>
      <c r="L40" s="336"/>
      <c r="M40" s="338"/>
      <c r="N40" s="341">
        <v>196</v>
      </c>
      <c r="O40" s="355">
        <f t="shared" si="1"/>
        <v>0</v>
      </c>
      <c r="P40" s="357">
        <f t="shared" si="4"/>
        <v>0</v>
      </c>
      <c r="Q40" s="357">
        <f t="shared" si="4"/>
        <v>196</v>
      </c>
      <c r="R40" s="357">
        <f t="shared" si="5"/>
        <v>196</v>
      </c>
      <c r="S40" s="340"/>
    </row>
    <row r="41" spans="1:19" ht="24.75" customHeight="1">
      <c r="A41" s="51"/>
      <c r="B41" s="252" t="s">
        <v>202</v>
      </c>
      <c r="C41" s="332"/>
      <c r="D41" s="335"/>
      <c r="E41" s="335"/>
      <c r="F41" s="336"/>
      <c r="G41" s="352"/>
      <c r="H41" s="342"/>
      <c r="I41" s="336"/>
      <c r="J41" s="335"/>
      <c r="K41" s="335"/>
      <c r="L41" s="336"/>
      <c r="M41" s="338"/>
      <c r="N41" s="341">
        <v>194.5</v>
      </c>
      <c r="O41" s="355">
        <f t="shared" si="1"/>
        <v>0</v>
      </c>
      <c r="P41" s="357">
        <f t="shared" si="4"/>
        <v>0</v>
      </c>
      <c r="Q41" s="357">
        <f t="shared" si="4"/>
        <v>194.5</v>
      </c>
      <c r="R41" s="357">
        <f t="shared" si="5"/>
        <v>194.5</v>
      </c>
      <c r="S41" s="340"/>
    </row>
    <row r="42" spans="1:19" ht="19.5" customHeight="1">
      <c r="A42" s="51"/>
      <c r="B42" s="351" t="s">
        <v>328</v>
      </c>
      <c r="C42" s="332"/>
      <c r="D42" s="335"/>
      <c r="E42" s="335"/>
      <c r="F42" s="336"/>
      <c r="G42" s="352"/>
      <c r="H42" s="342">
        <v>7476.4</v>
      </c>
      <c r="I42" s="336"/>
      <c r="J42" s="335"/>
      <c r="K42" s="335"/>
      <c r="L42" s="336"/>
      <c r="M42" s="338"/>
      <c r="N42" s="341"/>
      <c r="O42" s="355">
        <f t="shared" si="1"/>
        <v>0</v>
      </c>
      <c r="P42" s="357">
        <f t="shared" si="4"/>
        <v>0</v>
      </c>
      <c r="Q42" s="357">
        <f t="shared" si="4"/>
        <v>7476.4</v>
      </c>
      <c r="R42" s="357">
        <f t="shared" si="5"/>
        <v>7476.4</v>
      </c>
      <c r="S42" s="340"/>
    </row>
    <row r="43" spans="1:19" ht="44.25" customHeight="1">
      <c r="A43" s="51"/>
      <c r="B43" s="252" t="s">
        <v>329</v>
      </c>
      <c r="C43" s="332"/>
      <c r="D43" s="335"/>
      <c r="E43" s="335"/>
      <c r="F43" s="336"/>
      <c r="G43" s="352"/>
      <c r="H43" s="342">
        <v>1557.9</v>
      </c>
      <c r="I43" s="336"/>
      <c r="J43" s="335"/>
      <c r="K43" s="335"/>
      <c r="L43" s="336"/>
      <c r="M43" s="338"/>
      <c r="N43" s="338"/>
      <c r="O43" s="355">
        <f t="shared" si="1"/>
        <v>0</v>
      </c>
      <c r="P43" s="357">
        <f t="shared" si="4"/>
        <v>0</v>
      </c>
      <c r="Q43" s="357">
        <f t="shared" si="4"/>
        <v>1557.9</v>
      </c>
      <c r="R43" s="357">
        <f t="shared" si="5"/>
        <v>1557.9</v>
      </c>
      <c r="S43" s="340"/>
    </row>
    <row r="44" spans="1:19" ht="42.75" customHeight="1">
      <c r="A44" s="51"/>
      <c r="B44" s="252" t="s">
        <v>330</v>
      </c>
      <c r="C44" s="332"/>
      <c r="D44" s="335"/>
      <c r="E44" s="335"/>
      <c r="F44" s="336"/>
      <c r="G44" s="352"/>
      <c r="H44" s="342">
        <v>324</v>
      </c>
      <c r="I44" s="336"/>
      <c r="J44" s="335"/>
      <c r="K44" s="335"/>
      <c r="L44" s="336"/>
      <c r="M44" s="338"/>
      <c r="N44" s="338"/>
      <c r="O44" s="355">
        <f t="shared" si="1"/>
        <v>0</v>
      </c>
      <c r="P44" s="357">
        <f t="shared" si="4"/>
        <v>0</v>
      </c>
      <c r="Q44" s="357">
        <f t="shared" si="4"/>
        <v>324</v>
      </c>
      <c r="R44" s="357">
        <f t="shared" si="5"/>
        <v>324</v>
      </c>
      <c r="S44" s="340"/>
    </row>
    <row r="45" spans="1:19" ht="18.75" customHeight="1">
      <c r="A45" s="51"/>
      <c r="B45" s="351" t="s">
        <v>331</v>
      </c>
      <c r="C45" s="332"/>
      <c r="D45" s="335"/>
      <c r="E45" s="335"/>
      <c r="F45" s="336"/>
      <c r="G45" s="352"/>
      <c r="H45" s="343">
        <v>93</v>
      </c>
      <c r="I45" s="336"/>
      <c r="J45" s="335"/>
      <c r="K45" s="335"/>
      <c r="L45" s="336"/>
      <c r="M45" s="338"/>
      <c r="N45" s="338"/>
      <c r="O45" s="355">
        <f t="shared" si="1"/>
        <v>0</v>
      </c>
      <c r="P45" s="357">
        <f t="shared" si="4"/>
        <v>0</v>
      </c>
      <c r="Q45" s="357">
        <f t="shared" si="4"/>
        <v>93</v>
      </c>
      <c r="R45" s="357">
        <f t="shared" si="5"/>
        <v>93</v>
      </c>
      <c r="S45" s="340"/>
    </row>
    <row r="46" spans="1:19" ht="24" customHeight="1">
      <c r="A46" s="51"/>
      <c r="B46" s="351" t="s">
        <v>332</v>
      </c>
      <c r="C46" s="332"/>
      <c r="D46" s="335"/>
      <c r="E46" s="335"/>
      <c r="F46" s="336"/>
      <c r="G46" s="352"/>
      <c r="H46" s="343">
        <v>9.6</v>
      </c>
      <c r="I46" s="336"/>
      <c r="J46" s="335"/>
      <c r="K46" s="335"/>
      <c r="L46" s="336"/>
      <c r="M46" s="338"/>
      <c r="N46" s="338"/>
      <c r="O46" s="355">
        <f t="shared" si="1"/>
        <v>0</v>
      </c>
      <c r="P46" s="357">
        <f t="shared" si="4"/>
        <v>0</v>
      </c>
      <c r="Q46" s="357">
        <f t="shared" si="4"/>
        <v>9.6</v>
      </c>
      <c r="R46" s="357">
        <f t="shared" si="5"/>
        <v>9.6</v>
      </c>
      <c r="S46" s="340"/>
    </row>
    <row r="47" spans="1:19" ht="24" customHeight="1">
      <c r="A47" s="51"/>
      <c r="B47" s="351" t="s">
        <v>333</v>
      </c>
      <c r="C47" s="332"/>
      <c r="D47" s="335"/>
      <c r="E47" s="335"/>
      <c r="F47" s="336"/>
      <c r="G47" s="352"/>
      <c r="H47" s="343">
        <v>19.3</v>
      </c>
      <c r="I47" s="336"/>
      <c r="J47" s="335"/>
      <c r="K47" s="335"/>
      <c r="L47" s="336"/>
      <c r="M47" s="338"/>
      <c r="N47" s="338"/>
      <c r="O47" s="355">
        <f t="shared" si="1"/>
        <v>0</v>
      </c>
      <c r="P47" s="357">
        <f t="shared" si="4"/>
        <v>0</v>
      </c>
      <c r="Q47" s="357">
        <f t="shared" si="4"/>
        <v>19.3</v>
      </c>
      <c r="R47" s="357">
        <f t="shared" si="5"/>
        <v>19.3</v>
      </c>
      <c r="S47" s="340"/>
    </row>
    <row r="48" spans="1:19" ht="25.5" customHeight="1">
      <c r="A48" s="51"/>
      <c r="B48" s="351" t="s">
        <v>334</v>
      </c>
      <c r="C48" s="332"/>
      <c r="D48" s="335"/>
      <c r="E48" s="335"/>
      <c r="F48" s="336"/>
      <c r="G48" s="352"/>
      <c r="H48" s="343">
        <v>36.5</v>
      </c>
      <c r="I48" s="336"/>
      <c r="J48" s="335"/>
      <c r="K48" s="335"/>
      <c r="L48" s="336"/>
      <c r="M48" s="338"/>
      <c r="N48" s="338"/>
      <c r="O48" s="355">
        <f t="shared" si="1"/>
        <v>0</v>
      </c>
      <c r="P48" s="357">
        <f t="shared" si="4"/>
        <v>0</v>
      </c>
      <c r="Q48" s="357">
        <f t="shared" si="4"/>
        <v>36.5</v>
      </c>
      <c r="R48" s="357">
        <f t="shared" si="5"/>
        <v>36.5</v>
      </c>
      <c r="S48" s="340"/>
    </row>
    <row r="49" spans="1:19" ht="24.75" customHeight="1">
      <c r="A49" s="51"/>
      <c r="B49" s="351" t="s">
        <v>335</v>
      </c>
      <c r="C49" s="332"/>
      <c r="D49" s="335"/>
      <c r="E49" s="335"/>
      <c r="F49" s="336"/>
      <c r="G49" s="352"/>
      <c r="H49" s="343">
        <v>40.4</v>
      </c>
      <c r="I49" s="336"/>
      <c r="J49" s="335"/>
      <c r="K49" s="335"/>
      <c r="L49" s="336"/>
      <c r="M49" s="338"/>
      <c r="N49" s="338"/>
      <c r="O49" s="355">
        <f t="shared" si="1"/>
        <v>0</v>
      </c>
      <c r="P49" s="357">
        <f t="shared" si="4"/>
        <v>0</v>
      </c>
      <c r="Q49" s="357">
        <f t="shared" si="4"/>
        <v>40.4</v>
      </c>
      <c r="R49" s="357">
        <f t="shared" si="5"/>
        <v>40.4</v>
      </c>
      <c r="S49" s="340"/>
    </row>
    <row r="50" spans="1:19" ht="31.5" customHeight="1">
      <c r="A50" s="6">
        <v>2</v>
      </c>
      <c r="B50" s="349" t="s">
        <v>82</v>
      </c>
      <c r="C50" s="355">
        <f>SUM(C51:C52)</f>
        <v>0</v>
      </c>
      <c r="D50" s="355">
        <f t="shared" ref="D50:N50" si="8">SUM(D51:D52)</f>
        <v>0</v>
      </c>
      <c r="E50" s="355">
        <f t="shared" si="8"/>
        <v>0</v>
      </c>
      <c r="F50" s="355">
        <f t="shared" si="8"/>
        <v>451.8</v>
      </c>
      <c r="G50" s="355">
        <f t="shared" si="8"/>
        <v>0</v>
      </c>
      <c r="H50" s="355">
        <f t="shared" si="8"/>
        <v>4956.1000000000004</v>
      </c>
      <c r="I50" s="355">
        <f t="shared" si="8"/>
        <v>0</v>
      </c>
      <c r="J50" s="355">
        <f t="shared" si="8"/>
        <v>0</v>
      </c>
      <c r="K50" s="355">
        <f t="shared" si="8"/>
        <v>0</v>
      </c>
      <c r="L50" s="355">
        <f t="shared" si="8"/>
        <v>0</v>
      </c>
      <c r="M50" s="355">
        <f t="shared" si="8"/>
        <v>0</v>
      </c>
      <c r="N50" s="355">
        <f t="shared" si="8"/>
        <v>0</v>
      </c>
      <c r="O50" s="355">
        <f t="shared" si="1"/>
        <v>451.8</v>
      </c>
      <c r="P50" s="355">
        <f t="shared" ref="P50:Q50" si="9">SUM(D50,G50,J50,M50)</f>
        <v>0</v>
      </c>
      <c r="Q50" s="355">
        <f t="shared" si="9"/>
        <v>4956.1000000000004</v>
      </c>
      <c r="R50" s="355">
        <f t="shared" si="5"/>
        <v>4956.1000000000004</v>
      </c>
      <c r="S50" s="355"/>
    </row>
    <row r="51" spans="1:19" ht="40.5" customHeight="1">
      <c r="A51" s="51"/>
      <c r="B51" s="252" t="s">
        <v>204</v>
      </c>
      <c r="C51" s="331"/>
      <c r="D51" s="42"/>
      <c r="E51" s="42"/>
      <c r="F51" s="331">
        <v>451.8</v>
      </c>
      <c r="G51" s="42"/>
      <c r="H51" s="42"/>
      <c r="I51" s="331"/>
      <c r="J51" s="42"/>
      <c r="K51" s="42"/>
      <c r="L51" s="331"/>
      <c r="M51" s="359"/>
      <c r="N51" s="359"/>
      <c r="O51" s="331">
        <v>451.8</v>
      </c>
      <c r="P51" s="1"/>
      <c r="Q51" s="1"/>
      <c r="R51" s="1"/>
      <c r="S51" s="181"/>
    </row>
    <row r="52" spans="1:19" ht="100.5" customHeight="1">
      <c r="A52" s="7"/>
      <c r="B52" s="350" t="s">
        <v>337</v>
      </c>
      <c r="C52" s="331"/>
      <c r="D52" s="345"/>
      <c r="E52" s="345"/>
      <c r="F52" s="333"/>
      <c r="G52" s="345"/>
      <c r="H52" s="347">
        <v>4956.1000000000004</v>
      </c>
      <c r="I52" s="333"/>
      <c r="J52" s="345"/>
      <c r="K52" s="345"/>
      <c r="L52" s="333"/>
      <c r="M52" s="346"/>
      <c r="N52" s="347"/>
      <c r="O52" s="333"/>
      <c r="P52" s="1">
        <f>D52+G52+J52+M52</f>
        <v>0</v>
      </c>
      <c r="Q52" s="1">
        <f>E52+H52+K52+N52</f>
        <v>4956.1000000000004</v>
      </c>
      <c r="R52" s="1">
        <f t="shared" ref="R52" si="10">Q52-P52</f>
        <v>4956.1000000000004</v>
      </c>
      <c r="S52" s="348"/>
    </row>
    <row r="53" spans="1:19" ht="34.5" customHeight="1">
      <c r="A53" s="419" t="s">
        <v>7</v>
      </c>
      <c r="B53" s="420"/>
      <c r="C53" s="356">
        <f>SUM(C7,C50)</f>
        <v>0</v>
      </c>
      <c r="D53" s="356">
        <f t="shared" ref="D53:Q53" si="11">SUM(D7,D50)</f>
        <v>0</v>
      </c>
      <c r="E53" s="356">
        <f t="shared" si="11"/>
        <v>0</v>
      </c>
      <c r="F53" s="356">
        <f t="shared" si="11"/>
        <v>39778.428</v>
      </c>
      <c r="G53" s="356">
        <f t="shared" si="11"/>
        <v>15750.699999999997</v>
      </c>
      <c r="H53" s="356">
        <f t="shared" si="11"/>
        <v>35081.100000000006</v>
      </c>
      <c r="I53" s="356">
        <f t="shared" si="11"/>
        <v>0</v>
      </c>
      <c r="J53" s="356">
        <f t="shared" si="11"/>
        <v>0</v>
      </c>
      <c r="K53" s="356">
        <f t="shared" si="11"/>
        <v>0</v>
      </c>
      <c r="L53" s="356">
        <f t="shared" si="11"/>
        <v>0</v>
      </c>
      <c r="M53" s="356">
        <f t="shared" si="11"/>
        <v>0</v>
      </c>
      <c r="N53" s="356">
        <f t="shared" si="11"/>
        <v>6790.5</v>
      </c>
      <c r="O53" s="356">
        <f t="shared" si="11"/>
        <v>39778.428</v>
      </c>
      <c r="P53" s="356">
        <f t="shared" si="11"/>
        <v>15750.699999999997</v>
      </c>
      <c r="Q53" s="356">
        <f t="shared" si="11"/>
        <v>41871.599999999999</v>
      </c>
      <c r="R53" s="1">
        <f t="shared" ref="R53" si="12">Q53-P53</f>
        <v>26120.9</v>
      </c>
      <c r="S53" s="1">
        <f t="shared" ref="S53" si="13">(Q53/P53)*100</f>
        <v>265.8396134774963</v>
      </c>
    </row>
    <row r="54" spans="1:19" ht="20.100000000000001" customHeight="1">
      <c r="A54" s="30"/>
      <c r="B54" s="30"/>
      <c r="C54" s="31"/>
      <c r="D54" s="31"/>
      <c r="E54" s="70"/>
      <c r="F54" s="70"/>
      <c r="G54" s="30"/>
      <c r="H54" s="31"/>
      <c r="I54" s="30"/>
      <c r="J54" s="25"/>
      <c r="K54" s="25"/>
      <c r="L54" s="25"/>
      <c r="M54" s="25"/>
    </row>
    <row r="55" spans="1:19" s="4" customFormat="1" ht="20.100000000000001" customHeight="1">
      <c r="A55" s="32"/>
      <c r="B55" s="32"/>
      <c r="C55" s="26"/>
      <c r="D55" s="26"/>
      <c r="E55" s="54"/>
      <c r="F55" s="54"/>
      <c r="G55" s="32"/>
      <c r="H55" s="74"/>
      <c r="I55" s="23"/>
      <c r="J55" s="32"/>
      <c r="K55" s="32"/>
      <c r="L55" s="32"/>
      <c r="M55" s="32"/>
    </row>
    <row r="56" spans="1:19" s="36" customFormat="1" ht="133.5" customHeight="1">
      <c r="A56" s="33"/>
      <c r="B56" s="88" t="s">
        <v>159</v>
      </c>
      <c r="C56" s="34"/>
      <c r="D56" s="34"/>
      <c r="E56" s="423"/>
      <c r="F56" s="423"/>
      <c r="G56" s="35"/>
      <c r="H56" s="366" t="s">
        <v>160</v>
      </c>
      <c r="I56" s="366"/>
      <c r="J56" s="366"/>
      <c r="K56" s="33"/>
      <c r="L56" s="33"/>
      <c r="M56" s="33"/>
    </row>
    <row r="57" spans="1:19" s="4" customFormat="1" ht="19.5" customHeight="1">
      <c r="A57" s="32"/>
      <c r="B57" s="89" t="s">
        <v>8</v>
      </c>
      <c r="C57" s="37"/>
      <c r="D57" s="37"/>
      <c r="E57" s="71"/>
      <c r="F57" s="71"/>
      <c r="G57" s="37"/>
      <c r="H57" s="411" t="s">
        <v>15</v>
      </c>
      <c r="I57" s="411"/>
      <c r="J57" s="411"/>
      <c r="K57" s="32"/>
      <c r="L57" s="32"/>
      <c r="M57" s="32"/>
      <c r="O57" s="360"/>
    </row>
    <row r="58" spans="1:19" ht="20.100000000000001" customHeight="1">
      <c r="A58" s="25"/>
      <c r="B58" s="38"/>
      <c r="C58" s="39"/>
      <c r="D58" s="39"/>
      <c r="E58" s="72"/>
      <c r="F58" s="72"/>
      <c r="G58" s="39"/>
      <c r="H58" s="25"/>
      <c r="I58" s="25"/>
      <c r="J58" s="25"/>
      <c r="K58" s="25"/>
      <c r="L58" s="25"/>
      <c r="M58" s="25"/>
    </row>
    <row r="59" spans="1:19" ht="20.100000000000001" customHeight="1">
      <c r="A59" s="25"/>
      <c r="B59" s="38"/>
      <c r="C59" s="38"/>
      <c r="D59" s="38"/>
      <c r="E59" s="73"/>
      <c r="F59" s="73"/>
      <c r="G59" s="38"/>
      <c r="H59" s="25"/>
      <c r="I59" s="25"/>
      <c r="J59" s="25"/>
      <c r="K59" s="25"/>
      <c r="L59" s="25"/>
      <c r="M59" s="25"/>
    </row>
    <row r="60" spans="1:19">
      <c r="A60" s="25"/>
      <c r="B60" s="38"/>
      <c r="C60" s="38"/>
      <c r="D60" s="38"/>
      <c r="E60" s="73"/>
      <c r="F60" s="73"/>
      <c r="G60" s="38"/>
      <c r="H60" s="25"/>
      <c r="I60" s="25"/>
      <c r="J60" s="25"/>
      <c r="K60" s="25"/>
      <c r="L60" s="25"/>
      <c r="M60" s="25"/>
    </row>
    <row r="61" spans="1:19" s="413" customFormat="1" ht="19.149999999999999" customHeight="1">
      <c r="A61" s="412" t="s">
        <v>47</v>
      </c>
    </row>
    <row r="64" spans="1:19">
      <c r="B64" s="40"/>
    </row>
  </sheetData>
  <mergeCells count="13">
    <mergeCell ref="A2:R2"/>
    <mergeCell ref="H57:J57"/>
    <mergeCell ref="A61:XFD61"/>
    <mergeCell ref="A4:A5"/>
    <mergeCell ref="O4:S4"/>
    <mergeCell ref="A53:B53"/>
    <mergeCell ref="B4:B5"/>
    <mergeCell ref="E56:F56"/>
    <mergeCell ref="H56:J56"/>
    <mergeCell ref="L4:N4"/>
    <mergeCell ref="I4:K4"/>
    <mergeCell ref="F4:H4"/>
    <mergeCell ref="C4:E4"/>
  </mergeCells>
  <phoneticPr fontId="3" type="noConversion"/>
  <pageMargins left="0.23622047244094491" right="0.15748031496062992" top="0.59055118110236227" bottom="0.19685039370078741" header="0.19685039370078741" footer="0.31496062992125984"/>
  <pageSetup paperSize="9" scale="45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до руху</vt:lpstr>
      <vt:lpstr>Розшифровка кап</vt:lpstr>
      <vt:lpstr>Розшифровка за джерелами</vt:lpstr>
      <vt:lpstr>'Звіт про виконання показ фінпла'!Заголовки_для_печати</vt:lpstr>
      <vt:lpstr>'Звіт про виконання показ фінпла'!Область_печати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до руху'!Область_печати</vt:lpstr>
      <vt:lpstr>'Розшифровка за джерелами'!Область_печати</vt:lpstr>
      <vt:lpstr>'Розшифровка кап'!Область_печати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2021-06-17T13:59:54Z</cp:lastPrinted>
  <dcterms:created xsi:type="dcterms:W3CDTF">2003-03-13T16:00:22Z</dcterms:created>
  <dcterms:modified xsi:type="dcterms:W3CDTF">2022-10-11T08:51:01Z</dcterms:modified>
</cp:coreProperties>
</file>